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45"/>
  </bookViews>
  <sheets>
    <sheet name="Калькулятор и тарификация" sheetId="5" r:id="rId1"/>
    <sheet name="Лист3" sheetId="6" r:id="rId2"/>
  </sheets>
  <definedNames>
    <definedName name="владивосток">Лист3!$E$2:$E$3</definedName>
    <definedName name="выбор">#REF!</definedName>
    <definedName name="Выдор">#REF!</definedName>
    <definedName name="города">Лист3!$A$2:$A$28</definedName>
    <definedName name="ответ">Лист3!$C$2:$C$3</definedName>
    <definedName name="отдвери">Лист3!#REF!</definedName>
    <definedName name="Погрузка">#REF!</definedName>
  </definedNames>
  <calcPr calcId="162913"/>
</workbook>
</file>

<file path=xl/calcChain.xml><?xml version="1.0" encoding="utf-8"?>
<calcChain xmlns="http://schemas.openxmlformats.org/spreadsheetml/2006/main">
  <c r="S13" i="5" l="1"/>
  <c r="S35" i="5" l="1"/>
  <c r="N35" i="5"/>
  <c r="P35" i="5" s="1"/>
  <c r="M35" i="5"/>
  <c r="L35" i="5"/>
  <c r="K35" i="5"/>
  <c r="Q35" i="5" l="1"/>
  <c r="O35" i="5" s="1"/>
  <c r="S34" i="5"/>
  <c r="N34" i="5"/>
  <c r="P34" i="5" s="1"/>
  <c r="M34" i="5"/>
  <c r="L34" i="5"/>
  <c r="K34" i="5"/>
  <c r="R35" i="5" l="1"/>
  <c r="T35" i="5" s="1"/>
  <c r="Q34" i="5"/>
  <c r="O34" i="5" s="1"/>
  <c r="R34" i="5" l="1"/>
  <c r="T34" i="5" s="1"/>
  <c r="M13" i="5"/>
  <c r="N13" i="5" l="1"/>
  <c r="P13" i="5" s="1"/>
  <c r="L13" i="5"/>
  <c r="K13" i="5"/>
  <c r="Q13" i="5" l="1"/>
  <c r="R13" i="5" s="1"/>
  <c r="T13" i="5" s="1"/>
  <c r="N14" i="5" l="1"/>
  <c r="P14" i="5" s="1"/>
  <c r="N15" i="5"/>
  <c r="P15" i="5" s="1"/>
  <c r="N16" i="5"/>
  <c r="P16" i="5" s="1"/>
  <c r="N17" i="5"/>
  <c r="P17" i="5" s="1"/>
  <c r="N18" i="5"/>
  <c r="P18" i="5" s="1"/>
  <c r="N19" i="5"/>
  <c r="P19" i="5" s="1"/>
  <c r="N20" i="5"/>
  <c r="P20" i="5" s="1"/>
  <c r="N21" i="5"/>
  <c r="P21" i="5" s="1"/>
  <c r="N22" i="5"/>
  <c r="P22" i="5" s="1"/>
  <c r="N23" i="5"/>
  <c r="P23" i="5" s="1"/>
  <c r="N24" i="5"/>
  <c r="P24" i="5" s="1"/>
  <c r="N25" i="5"/>
  <c r="P25" i="5" s="1"/>
  <c r="N26" i="5"/>
  <c r="P26" i="5" s="1"/>
  <c r="N27" i="5"/>
  <c r="P27" i="5" s="1"/>
  <c r="N28" i="5"/>
  <c r="P28" i="5" s="1"/>
  <c r="N29" i="5"/>
  <c r="P29" i="5" s="1"/>
  <c r="N30" i="5"/>
  <c r="P30" i="5" s="1"/>
  <c r="N31" i="5"/>
  <c r="P31" i="5" s="1"/>
  <c r="N32" i="5"/>
  <c r="P32" i="5" s="1"/>
  <c r="N33" i="5"/>
  <c r="P33" i="5" s="1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O13" i="5" l="1"/>
  <c r="L14" i="5" l="1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K14" i="5"/>
  <c r="Q14" i="5" s="1"/>
  <c r="K15" i="5"/>
  <c r="Q15" i="5" s="1"/>
  <c r="K16" i="5"/>
  <c r="Q16" i="5" s="1"/>
  <c r="K17" i="5"/>
  <c r="Q17" i="5" s="1"/>
  <c r="K18" i="5"/>
  <c r="Q18" i="5" s="1"/>
  <c r="K19" i="5"/>
  <c r="Q19" i="5" s="1"/>
  <c r="K20" i="5"/>
  <c r="Q20" i="5" s="1"/>
  <c r="K21" i="5"/>
  <c r="Q21" i="5" s="1"/>
  <c r="K22" i="5"/>
  <c r="Q22" i="5" s="1"/>
  <c r="K23" i="5"/>
  <c r="Q23" i="5" s="1"/>
  <c r="K24" i="5"/>
  <c r="Q24" i="5" s="1"/>
  <c r="K25" i="5"/>
  <c r="Q25" i="5" s="1"/>
  <c r="K26" i="5"/>
  <c r="Q26" i="5" s="1"/>
  <c r="K27" i="5"/>
  <c r="Q27" i="5" s="1"/>
  <c r="K28" i="5"/>
  <c r="Q28" i="5" s="1"/>
  <c r="K29" i="5"/>
  <c r="Q29" i="5" s="1"/>
  <c r="K30" i="5"/>
  <c r="Q30" i="5" s="1"/>
  <c r="K31" i="5"/>
  <c r="Q31" i="5" s="1"/>
  <c r="K32" i="5"/>
  <c r="Q32" i="5" s="1"/>
  <c r="K33" i="5"/>
  <c r="Q33" i="5" s="1"/>
  <c r="O30" i="5" l="1"/>
  <c r="R30" i="5"/>
  <c r="T30" i="5" s="1"/>
  <c r="O26" i="5"/>
  <c r="O33" i="5"/>
  <c r="R33" i="5"/>
  <c r="T33" i="5" s="1"/>
  <c r="O31" i="5"/>
  <c r="R31" i="5"/>
  <c r="T31" i="5" s="1"/>
  <c r="O29" i="5"/>
  <c r="R29" i="5"/>
  <c r="T29" i="5" s="1"/>
  <c r="O27" i="5"/>
  <c r="R27" i="5"/>
  <c r="T27" i="5" s="1"/>
  <c r="O25" i="5"/>
  <c r="R25" i="5"/>
  <c r="T25" i="5" s="1"/>
  <c r="O23" i="5"/>
  <c r="R23" i="5"/>
  <c r="T23" i="5" s="1"/>
  <c r="O21" i="5"/>
  <c r="R21" i="5"/>
  <c r="T21" i="5" s="1"/>
  <c r="O19" i="5"/>
  <c r="O17" i="5"/>
  <c r="R17" i="5"/>
  <c r="T17" i="5" s="1"/>
  <c r="O15" i="5"/>
  <c r="R15" i="5"/>
  <c r="T15" i="5" s="1"/>
  <c r="O32" i="5"/>
  <c r="R32" i="5"/>
  <c r="T32" i="5" s="1"/>
  <c r="O28" i="5"/>
  <c r="R28" i="5"/>
  <c r="T28" i="5" s="1"/>
  <c r="O24" i="5"/>
  <c r="R24" i="5"/>
  <c r="T24" i="5" s="1"/>
  <c r="O22" i="5"/>
  <c r="R22" i="5"/>
  <c r="T22" i="5" s="1"/>
  <c r="O20" i="5"/>
  <c r="R20" i="5"/>
  <c r="T20" i="5" s="1"/>
  <c r="O18" i="5"/>
  <c r="R18" i="5"/>
  <c r="T18" i="5" s="1"/>
  <c r="O16" i="5"/>
  <c r="O14" i="5"/>
  <c r="R14" i="5"/>
  <c r="T14" i="5" s="1"/>
  <c r="D19" i="5"/>
  <c r="E19" i="5"/>
  <c r="F19" i="5"/>
  <c r="G19" i="5"/>
  <c r="C19" i="5"/>
  <c r="R19" i="5" s="1"/>
  <c r="T19" i="5" s="1"/>
  <c r="R26" i="5"/>
  <c r="T26" i="5" s="1"/>
  <c r="D16" i="5"/>
  <c r="E16" i="5"/>
  <c r="F16" i="5"/>
  <c r="G16" i="5"/>
  <c r="C16" i="5"/>
  <c r="R16" i="5" s="1"/>
  <c r="T16" i="5" s="1"/>
  <c r="M6" i="5" l="1"/>
  <c r="D6" i="5" s="1"/>
  <c r="M5" i="5"/>
  <c r="M7" i="5"/>
  <c r="D7" i="5" l="1"/>
  <c r="D5" i="5"/>
  <c r="C8" i="5" l="1"/>
</calcChain>
</file>

<file path=xl/comments1.xml><?xml version="1.0" encoding="utf-8"?>
<comments xmlns="http://schemas.openxmlformats.org/spreadsheetml/2006/main">
  <authors>
    <author>Автор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"нужна" - доставляется до адреса получателя.
"не нужна" - грузополучатель получает оповещение с указанием места и времени передачи груза с машины (окно 20мин).</t>
        </r>
      </text>
    </comment>
  </commentList>
</comments>
</file>

<file path=xl/sharedStrings.xml><?xml version="1.0" encoding="utf-8"?>
<sst xmlns="http://schemas.openxmlformats.org/spreadsheetml/2006/main" count="167" uniqueCount="93">
  <si>
    <t>Уссурийск</t>
  </si>
  <si>
    <t>Партизанск</t>
  </si>
  <si>
    <t>Находка</t>
  </si>
  <si>
    <t>Сибирцево</t>
  </si>
  <si>
    <t>Черниговка</t>
  </si>
  <si>
    <t>Спасск-Дальний</t>
  </si>
  <si>
    <t>Кировский</t>
  </si>
  <si>
    <t>Лесозаводск</t>
  </si>
  <si>
    <t>Дальнереченск</t>
  </si>
  <si>
    <t>Арсеньев</t>
  </si>
  <si>
    <t>Кавалерово</t>
  </si>
  <si>
    <t>Дальнегорск</t>
  </si>
  <si>
    <t>НЕТ</t>
  </si>
  <si>
    <t>ДА</t>
  </si>
  <si>
    <t>*Инкассация денежных средств клиента не осуществляется.</t>
  </si>
  <si>
    <t>*тарифы приведены без учета НДС 20%.</t>
  </si>
  <si>
    <t>Михайловка</t>
  </si>
  <si>
    <t>Врангель</t>
  </si>
  <si>
    <t>Чугуевка</t>
  </si>
  <si>
    <t>Анучино</t>
  </si>
  <si>
    <t>Артем</t>
  </si>
  <si>
    <t>Большой Камень</t>
  </si>
  <si>
    <t>Вольно-Надежденское</t>
  </si>
  <si>
    <t>Горные ключи</t>
  </si>
  <si>
    <t>Фокино</t>
  </si>
  <si>
    <t>*ответвление с маршрута - 40руб/км (километраж рассчитывается в обе стороны).</t>
  </si>
  <si>
    <t>7р/кг+1440руб</t>
  </si>
  <si>
    <t>15р/кг+800руб</t>
  </si>
  <si>
    <t>ГОРОД</t>
  </si>
  <si>
    <t>Доставка от склада в г.Владивосток  до населенного пункта в черте Приморского края</t>
  </si>
  <si>
    <t>1-2</t>
  </si>
  <si>
    <t>1-7</t>
  </si>
  <si>
    <t>*в случае накопления большого объема груза увеличение срока доставки на 1 день является допустимым.</t>
  </si>
  <si>
    <t>*День приема груза у грузоотправителя не учитывается в сроках доставки. Срок доставки указан в рабочих днях  и не является публичной офертой.</t>
  </si>
  <si>
    <t xml:space="preserve">*доставка груза осуществляется с 09:00 до 19:00, в зависимости от расположения населенного пункта на маршруте. </t>
  </si>
  <si>
    <t>*Для легкого груза 1куб.м приравнивается к 200кг.</t>
  </si>
  <si>
    <t>*если длина одной из сторон грузового места превышает 2 метра, то такое грузовое место считается негабаритным, объем грузовой партии в таком случае округляется до целого кубического метра в большую сторону (1куб.м=200кг, т.е. до 200/400/600/800/1000кг и т.д.).</t>
  </si>
  <si>
    <t>Города</t>
  </si>
  <si>
    <t>Вес</t>
  </si>
  <si>
    <t>Объем</t>
  </si>
  <si>
    <t>Объемный вес</t>
  </si>
  <si>
    <t>ответ</t>
  </si>
  <si>
    <t>Объем если габарит бролее 2м</t>
  </si>
  <si>
    <t>Vвес,кг:</t>
  </si>
  <si>
    <t>негабаритный вес</t>
  </si>
  <si>
    <t>Ответвление, руб</t>
  </si>
  <si>
    <t>итоговый вес</t>
  </si>
  <si>
    <t>ИТОГОВАЯ СТОИМОСТЬ:</t>
  </si>
  <si>
    <t>Стоимость по весу</t>
  </si>
  <si>
    <t>ВЫБЕРИТЕ НАСЕЛЕННЫЙ ПУНКТ</t>
  </si>
  <si>
    <t>------------------------------</t>
  </si>
  <si>
    <t>Ежедневно по будням</t>
  </si>
  <si>
    <t>Выход машин</t>
  </si>
  <si>
    <t>Стоимость доставки от или до адреса внутри населенного пункта*</t>
  </si>
  <si>
    <t>ВАЖНО!</t>
  </si>
  <si>
    <t>Доставка от адреса отправителя</t>
  </si>
  <si>
    <t>Доставка до адреса получателя</t>
  </si>
  <si>
    <t>НЕ НУЖНА</t>
  </si>
  <si>
    <t>НУЖНА</t>
  </si>
  <si>
    <t>владивосток</t>
  </si>
  <si>
    <t>Ответвление, км (если нужно)</t>
  </si>
  <si>
    <t>КАЛЬТУЛЯТОР СТОИМОСТИ ДОСТАВКИ (заполните желтые поля)</t>
  </si>
  <si>
    <t>Длина более 2 метров</t>
  </si>
  <si>
    <t>*прием груза может осуществляеться на терминале ТК с 10-00 до 16-00, по адресу г. Владивосток, ул. Каспийская д.3 (СБТ, ВСК – выходной) или с объекта грузоотправителя.</t>
  </si>
  <si>
    <t>*выгрузка из транспортного средства на объекте грузополучателя осуществляется силами грузополучателя, либо оговаривается отдельно.</t>
  </si>
  <si>
    <t>Доставка от адреса отправителя:</t>
  </si>
  <si>
    <t>Доставка до адреса получателя:</t>
  </si>
  <si>
    <t>Междугородняя доставка:</t>
  </si>
  <si>
    <t>Доставка внутри города</t>
  </si>
  <si>
    <t>ИТОГО, вес+ответвление</t>
  </si>
  <si>
    <t>ответв.</t>
  </si>
  <si>
    <t>*на объекте грузоотправителя погрузка в транспортное средство осуществляется силами грузоотправителя, либо оговаривается отдельно.</t>
  </si>
  <si>
    <t>руб</t>
  </si>
  <si>
    <t xml:space="preserve">*Машины не оборудованы под перевозку стекла. Перевозчик не несет ответственность за доставку стеклянных изделий и элементов. </t>
  </si>
  <si>
    <t>*Время на погрузку/выгрузку транспортного средства при сборной доставке не более 15 минут.</t>
  </si>
  <si>
    <t>*тарифы приведены без учета НДС. Работаем без НДС. При необходимости возможны взаиморасчеты с НДС (+20% к тарифу).</t>
  </si>
  <si>
    <t>*По умолчанию все доставки осуществляются до адреса получателя в пункте назначения. Если доставка до адреса получателя в населенном пункте назначения не нужна, то за час до прибытия в населенный пункт назначения грузополучатель получает оповещение с указанием места и времени передачи груза с машины (окно 20мин).</t>
  </si>
  <si>
    <t>до 40кг/ 0,2куб.м</t>
  </si>
  <si>
    <t>до 20кг/ 0,1куб.м</t>
  </si>
  <si>
    <t>до 60кг/ 0.3куб.м</t>
  </si>
  <si>
    <t>до 100кг/ 0.5куб.м</t>
  </si>
  <si>
    <t>от 101кг/ 0,51куб.м, руб/кг</t>
  </si>
  <si>
    <t>до 5кг/ 0,025куб.м</t>
  </si>
  <si>
    <t>от 101кг/ 0,51куб.м</t>
  </si>
  <si>
    <t>Лучегорск</t>
  </si>
  <si>
    <t>Вторник, Пятница</t>
  </si>
  <si>
    <t>Славянка</t>
  </si>
  <si>
    <t>Четверг</t>
  </si>
  <si>
    <t>Понедельник, Среда, Пятница</t>
  </si>
  <si>
    <t>Вторник, Четверг, Пятница</t>
  </si>
  <si>
    <t>1-3</t>
  </si>
  <si>
    <t>Срок доставки, дней</t>
  </si>
  <si>
    <t>7р/кг+1600руб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</si>
</sst>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5" borderId="1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5" borderId="7" xfId="0" applyFont="1" applyFill="1" applyBorder="1" applyAlignment="1" applyProtection="1">
      <alignment vertical="center" wrapText="1"/>
      <protection hidden="1"/>
    </xf>
    <xf numFmtId="0" fontId="5" fillId="5" borderId="16" xfId="0" applyFont="1" applyFill="1" applyBorder="1" applyAlignment="1" applyProtection="1">
      <alignment vertical="center" wrapText="1"/>
      <protection hidden="1"/>
    </xf>
    <xf numFmtId="49" fontId="0" fillId="0" borderId="0" xfId="0" applyNumberFormat="1" applyAlignment="1">
      <alignment horizontal="center"/>
    </xf>
    <xf numFmtId="0" fontId="5" fillId="5" borderId="8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Protection="1">
      <protection hidden="1"/>
    </xf>
    <xf numFmtId="1" fontId="3" fillId="0" borderId="2" xfId="0" applyNumberFormat="1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0" fillId="0" borderId="20" xfId="0" applyFill="1" applyBorder="1" applyAlignment="1" applyProtection="1">
      <alignment horizontal="center"/>
      <protection hidden="1"/>
    </xf>
    <xf numFmtId="49" fontId="0" fillId="0" borderId="3" xfId="0" applyNumberFormat="1" applyBorder="1" applyAlignment="1" applyProtection="1">
      <alignment horizontal="center"/>
      <protection hidden="1"/>
    </xf>
    <xf numFmtId="1" fontId="3" fillId="0" borderId="15" xfId="0" applyNumberFormat="1" applyFont="1" applyFill="1" applyBorder="1" applyProtection="1">
      <protection hidden="1"/>
    </xf>
    <xf numFmtId="1" fontId="3" fillId="0" borderId="4" xfId="0" applyNumberFormat="1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1" fontId="3" fillId="0" borderId="9" xfId="0" applyNumberFormat="1" applyFont="1" applyFill="1" applyBorder="1" applyProtection="1">
      <protection hidden="1"/>
    </xf>
    <xf numFmtId="1" fontId="3" fillId="0" borderId="1" xfId="0" applyNumberFormat="1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49" fontId="0" fillId="0" borderId="11" xfId="0" applyNumberFormat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5" borderId="1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1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9" fontId="0" fillId="0" borderId="0" xfId="0" applyNumberForma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49" fontId="0" fillId="0" borderId="22" xfId="0" applyNumberFormat="1" applyBorder="1" applyAlignment="1" applyProtection="1">
      <alignment horizontal="center"/>
      <protection hidden="1"/>
    </xf>
    <xf numFmtId="0" fontId="0" fillId="5" borderId="24" xfId="0" applyFill="1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22" xfId="0" applyFont="1" applyFill="1" applyBorder="1" applyAlignment="1" applyProtection="1">
      <alignment horizontal="left" vertical="center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wrapText="1"/>
      <protection hidden="1"/>
    </xf>
    <xf numFmtId="0" fontId="5" fillId="5" borderId="13" xfId="0" applyFont="1" applyFill="1" applyBorder="1" applyAlignment="1" applyProtection="1">
      <alignment horizontal="center" vertical="center" wrapText="1"/>
      <protection hidden="1"/>
    </xf>
    <xf numFmtId="49" fontId="5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49" fontId="0" fillId="0" borderId="3" xfId="0" applyNumberFormat="1" applyFill="1" applyBorder="1" applyAlignment="1" applyProtection="1">
      <alignment horizontal="center"/>
      <protection hidden="1"/>
    </xf>
    <xf numFmtId="49" fontId="0" fillId="0" borderId="5" xfId="0" applyNumberFormat="1" applyFill="1" applyBorder="1" applyAlignment="1" applyProtection="1">
      <alignment horizontal="center"/>
      <protection hidden="1"/>
    </xf>
    <xf numFmtId="49" fontId="0" fillId="0" borderId="11" xfId="0" applyNumberForma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vertical="center" wrapText="1"/>
      <protection hidden="1"/>
    </xf>
    <xf numFmtId="1" fontId="3" fillId="0" borderId="26" xfId="0" applyNumberFormat="1" applyFont="1" applyFill="1" applyBorder="1" applyProtection="1">
      <protection hidden="1"/>
    </xf>
    <xf numFmtId="1" fontId="3" fillId="0" borderId="27" xfId="0" applyNumberFormat="1" applyFont="1" applyFill="1" applyBorder="1" applyProtection="1">
      <protection hidden="1"/>
    </xf>
    <xf numFmtId="0" fontId="3" fillId="0" borderId="27" xfId="0" applyFont="1" applyFill="1" applyBorder="1" applyProtection="1">
      <protection hidden="1"/>
    </xf>
    <xf numFmtId="0" fontId="3" fillId="0" borderId="28" xfId="0" applyFont="1" applyFill="1" applyBorder="1" applyAlignment="1" applyProtection="1">
      <alignment horizontal="center"/>
      <protection hidden="1"/>
    </xf>
    <xf numFmtId="49" fontId="0" fillId="0" borderId="29" xfId="0" applyNumberFormat="1" applyFill="1" applyBorder="1" applyAlignment="1" applyProtection="1">
      <alignment horizontal="center"/>
      <protection hidden="1"/>
    </xf>
    <xf numFmtId="0" fontId="5" fillId="5" borderId="30" xfId="0" applyFont="1" applyFill="1" applyBorder="1" applyAlignment="1" applyProtection="1">
      <alignment vertical="center" wrapText="1"/>
      <protection hidden="1"/>
    </xf>
    <xf numFmtId="1" fontId="3" fillId="0" borderId="31" xfId="0" applyNumberFormat="1" applyFont="1" applyFill="1" applyBorder="1" applyProtection="1">
      <protection hidden="1"/>
    </xf>
    <xf numFmtId="1" fontId="3" fillId="0" borderId="23" xfId="0" applyNumberFormat="1" applyFont="1" applyFill="1" applyBorder="1" applyProtection="1">
      <protection hidden="1"/>
    </xf>
    <xf numFmtId="0" fontId="3" fillId="0" borderId="23" xfId="0" applyFont="1" applyFill="1" applyBorder="1" applyProtection="1">
      <protection hidden="1"/>
    </xf>
    <xf numFmtId="0" fontId="3" fillId="0" borderId="32" xfId="0" applyFont="1" applyFill="1" applyBorder="1" applyAlignment="1" applyProtection="1">
      <alignment horizontal="center"/>
      <protection hidden="1"/>
    </xf>
    <xf numFmtId="49" fontId="0" fillId="0" borderId="33" xfId="0" applyNumberForma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49" fontId="0" fillId="0" borderId="7" xfId="0" applyNumberFormat="1" applyBorder="1" applyAlignment="1" applyProtection="1">
      <alignment horizontal="center"/>
      <protection hidden="1"/>
    </xf>
    <xf numFmtId="49" fontId="0" fillId="0" borderId="29" xfId="0" applyNumberFormat="1" applyBorder="1" applyAlignment="1" applyProtection="1">
      <alignment horizontal="center"/>
      <protection hidden="1"/>
    </xf>
    <xf numFmtId="49" fontId="0" fillId="0" borderId="33" xfId="0" applyNumberFormat="1" applyBorder="1" applyAlignment="1" applyProtection="1">
      <alignment horizontal="center"/>
      <protection hidden="1"/>
    </xf>
    <xf numFmtId="49" fontId="0" fillId="0" borderId="16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quotePrefix="1" applyFill="1" applyBorder="1"/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/>
    <xf numFmtId="0" fontId="5" fillId="0" borderId="1" xfId="0" applyFont="1" applyBorder="1"/>
    <xf numFmtId="0" fontId="0" fillId="0" borderId="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28" xfId="0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21" xfId="0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0" fillId="0" borderId="27" xfId="0" applyFill="1" applyBorder="1" applyAlignment="1" applyProtection="1">
      <alignment horizontal="center"/>
      <protection hidden="1"/>
    </xf>
    <xf numFmtId="0" fontId="5" fillId="5" borderId="10" xfId="0" applyFont="1" applyFill="1" applyBorder="1" applyAlignment="1" applyProtection="1">
      <alignment vertical="center" wrapText="1"/>
      <protection hidden="1"/>
    </xf>
    <xf numFmtId="1" fontId="3" fillId="0" borderId="34" xfId="0" applyNumberFormat="1" applyFont="1" applyFill="1" applyBorder="1" applyProtection="1">
      <protection hidden="1"/>
    </xf>
    <xf numFmtId="1" fontId="3" fillId="0" borderId="13" xfId="0" applyNumberFormat="1" applyFont="1" applyFill="1" applyBorder="1" applyProtection="1">
      <protection hidden="1"/>
    </xf>
    <xf numFmtId="0" fontId="3" fillId="0" borderId="13" xfId="0" applyFont="1" applyFill="1" applyBorder="1" applyProtection="1">
      <protection hidden="1"/>
    </xf>
    <xf numFmtId="0" fontId="0" fillId="0" borderId="13" xfId="0" applyFill="1" applyBorder="1" applyAlignment="1" applyProtection="1">
      <alignment horizontal="center"/>
      <protection hidden="1"/>
    </xf>
    <xf numFmtId="49" fontId="0" fillId="0" borderId="14" xfId="0" applyNumberFormat="1" applyFill="1" applyBorder="1" applyAlignment="1" applyProtection="1">
      <alignment horizontal="center"/>
      <protection hidden="1"/>
    </xf>
    <xf numFmtId="1" fontId="0" fillId="0" borderId="3" xfId="0" applyNumberFormat="1" applyFill="1" applyBorder="1" applyAlignment="1" applyProtection="1">
      <alignment horizontal="center"/>
      <protection hidden="1"/>
    </xf>
    <xf numFmtId="1" fontId="0" fillId="0" borderId="29" xfId="0" applyNumberForma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048576" totalsRowShown="0">
  <autoFilter ref="A1:A1048576"/>
  <sortState ref="A2:A38">
    <sortCondition ref="A1:A1048576"/>
  </sortState>
  <tableColumns count="1">
    <tableColumn id="1" name="Город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C1:C1048576" totalsRowShown="0">
  <autoFilter ref="C1:C1048576"/>
  <tableColumns count="1">
    <tableColumn id="1" name="ответ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E1:E1048576" totalsRowShown="0">
  <autoFilter ref="E1:E1048576"/>
  <tableColumns count="1">
    <tableColumn id="1" name="владивосток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AB12" sqref="AB12"/>
    </sheetView>
  </sheetViews>
  <sheetFormatPr defaultRowHeight="15" x14ac:dyDescent="0.25"/>
  <cols>
    <col min="1" max="1" width="3.5703125" customWidth="1"/>
    <col min="2" max="2" width="23.5703125" customWidth="1"/>
    <col min="3" max="3" width="10.28515625" customWidth="1"/>
    <col min="4" max="4" width="9.5703125" customWidth="1"/>
    <col min="5" max="5" width="9.85546875" customWidth="1"/>
    <col min="6" max="6" width="14" customWidth="1"/>
    <col min="7" max="7" width="13.7109375" customWidth="1"/>
    <col min="8" max="8" width="14.28515625" customWidth="1"/>
    <col min="9" max="9" width="13.85546875" style="5" customWidth="1"/>
    <col min="10" max="10" width="9.140625" hidden="1" customWidth="1"/>
    <col min="11" max="11" width="8.5703125" style="7" hidden="1" customWidth="1"/>
    <col min="12" max="12" width="6.42578125" style="7" hidden="1" customWidth="1"/>
    <col min="13" max="13" width="8.140625" style="7" hidden="1" customWidth="1"/>
    <col min="14" max="15" width="12" style="7" hidden="1" customWidth="1"/>
    <col min="16" max="16" width="13.7109375" style="7" hidden="1" customWidth="1"/>
    <col min="17" max="17" width="11.5703125" style="7" hidden="1" customWidth="1"/>
    <col min="18" max="18" width="13" style="7" hidden="1" customWidth="1"/>
    <col min="19" max="19" width="14.140625" style="7" hidden="1" customWidth="1"/>
    <col min="20" max="20" width="15.85546875" hidden="1" customWidth="1"/>
    <col min="21" max="21" width="11.7109375" hidden="1" customWidth="1"/>
    <col min="22" max="22" width="9.140625" hidden="1" customWidth="1"/>
    <col min="23" max="23" width="30.5703125" customWidth="1"/>
  </cols>
  <sheetData>
    <row r="1" spans="1:23" ht="18.75" x14ac:dyDescent="0.3">
      <c r="A1" s="31"/>
      <c r="B1" s="107" t="s">
        <v>61</v>
      </c>
      <c r="C1" s="107"/>
      <c r="D1" s="107"/>
      <c r="E1" s="107"/>
      <c r="F1" s="107"/>
      <c r="G1" s="107"/>
      <c r="H1" s="107"/>
      <c r="I1" s="32"/>
      <c r="J1" s="31"/>
      <c r="K1" s="33"/>
      <c r="L1" s="33"/>
      <c r="M1" s="33"/>
      <c r="N1" s="33"/>
      <c r="O1" s="33"/>
      <c r="P1" s="33"/>
      <c r="Q1" s="33"/>
      <c r="R1" s="33"/>
      <c r="S1" s="33"/>
      <c r="T1" s="31"/>
      <c r="U1" s="31"/>
      <c r="V1" s="31"/>
      <c r="W1" s="31"/>
    </row>
    <row r="2" spans="1:23" ht="46.5" customHeight="1" x14ac:dyDescent="0.25">
      <c r="A2" s="31"/>
      <c r="B2" s="40" t="s">
        <v>49</v>
      </c>
      <c r="C2" s="40" t="s">
        <v>38</v>
      </c>
      <c r="D2" s="40" t="s">
        <v>39</v>
      </c>
      <c r="E2" s="40" t="s">
        <v>62</v>
      </c>
      <c r="F2" s="40" t="s">
        <v>60</v>
      </c>
      <c r="G2" s="40" t="s">
        <v>55</v>
      </c>
      <c r="H2" s="40" t="s">
        <v>56</v>
      </c>
      <c r="I2" s="54"/>
      <c r="J2" s="31"/>
      <c r="K2" s="33"/>
      <c r="L2" s="33"/>
      <c r="M2" s="33"/>
      <c r="N2" s="33"/>
      <c r="O2" s="33"/>
      <c r="P2" s="33"/>
      <c r="Q2" s="33"/>
      <c r="R2" s="33"/>
      <c r="S2" s="33"/>
      <c r="T2" s="31"/>
      <c r="U2" s="31"/>
      <c r="V2" s="31"/>
      <c r="W2" s="31"/>
    </row>
    <row r="3" spans="1:23" x14ac:dyDescent="0.25">
      <c r="B3" s="9" t="s">
        <v>50</v>
      </c>
      <c r="C3" s="10"/>
      <c r="D3" s="10"/>
      <c r="E3" s="10" t="s">
        <v>12</v>
      </c>
      <c r="F3" s="10"/>
      <c r="G3" s="10" t="s">
        <v>57</v>
      </c>
      <c r="H3" s="55" t="s">
        <v>58</v>
      </c>
      <c r="I3" s="32"/>
      <c r="J3" s="31"/>
      <c r="K3" s="33"/>
      <c r="L3" s="33"/>
      <c r="M3" s="33"/>
      <c r="N3" s="33"/>
      <c r="O3" s="33"/>
      <c r="P3" s="33"/>
      <c r="Q3" s="33"/>
      <c r="R3" s="33"/>
      <c r="S3" s="33"/>
      <c r="T3" s="31"/>
      <c r="U3" s="31"/>
      <c r="V3" s="31"/>
      <c r="W3" s="31"/>
    </row>
    <row r="4" spans="1:23" s="31" customFormat="1" x14ac:dyDescent="0.25">
      <c r="I4" s="32"/>
      <c r="K4" s="33"/>
      <c r="L4" s="33"/>
      <c r="M4" s="33"/>
      <c r="N4" s="33"/>
      <c r="O4" s="33"/>
      <c r="P4" s="33"/>
      <c r="Q4" s="33"/>
      <c r="R4" s="33"/>
      <c r="S4" s="33"/>
    </row>
    <row r="5" spans="1:23" s="31" customFormat="1" x14ac:dyDescent="0.25">
      <c r="B5" s="105" t="s">
        <v>65</v>
      </c>
      <c r="C5" s="106"/>
      <c r="D5" s="34">
        <f>IF($G$3="НУЖНА",$M$5,0)</f>
        <v>0</v>
      </c>
      <c r="I5" s="32"/>
      <c r="K5" s="105" t="s">
        <v>65</v>
      </c>
      <c r="L5" s="106"/>
      <c r="M5" s="35">
        <f>IF($B$3="Вольно-Надежденское",O13,
IF($B$3="Артем",O14,
IF($B$3="Уссурийск",O15,
IF($B$3="Покровка (Октяб.район)",#REF!,
IF($B$3="Хороль",#REF!,
IF($B$3="Михайловка",O16,
IF($B$3="Анучино",O17,
IF($B$3="Арсеньев",O18,
IF($B$3="Чугуевка",O19,
IF($B$3="Кавалерово",O20,
IF($B$3="Дальнегорск",O21,
IF($B$3="Большой Камень",O22,
IF($B$3="Фокино",O23,
IF($B$3="Находка",O24,
IF($B$3="Партизанск",O25,
IF($B$3="Врангель",O26,
IF($B$3="Сибирцево",O27,
IF($B$3="Черниговка",O28,
IF($B$3="Спасск-Дальний",O29,
IF($B$3="Горные ключи",O30,
IF($B$3="Кировский",O31,
IF($B$3="Лесозаводск",O32,
IF($B$3="Дальнереченск",O33,
IF($B$3="Лучегорск",O34,
IF($B$3="Славянка",O35,0
)))))))))))))))))))))))))</f>
        <v>0</v>
      </c>
      <c r="N5" s="33"/>
      <c r="O5" s="33"/>
      <c r="P5" s="33"/>
      <c r="Q5" s="33"/>
      <c r="R5" s="33"/>
      <c r="S5" s="33"/>
    </row>
    <row r="6" spans="1:23" s="31" customFormat="1" x14ac:dyDescent="0.25">
      <c r="B6" s="105" t="s">
        <v>67</v>
      </c>
      <c r="C6" s="106"/>
      <c r="D6" s="34">
        <f>M6</f>
        <v>0</v>
      </c>
      <c r="I6" s="32"/>
      <c r="K6" s="105" t="s">
        <v>67</v>
      </c>
      <c r="L6" s="106"/>
      <c r="M6" s="35">
        <f>IF($B$3="Вольно-Надежденское",T13,
IF($B$3="Артем",T14,
IF($B$3="Уссурийск",T15,
IF($B$3="Покровка (Октяб.район)",#REF!,
IF($B$3="Хороль",#REF!,
IF($B$3="Михайловка",T16,
IF($B$3="Анучино",T17,
IF($B$3="Арсеньев",T18,
IF($B$3="Чугуевка",T19,
IF($B$3="Кавалерово",T20,
IF($B$3="Дальнегорск",T21,
IF($B$3="Большой Камень",T22,
IF($B$3="Фокино",T23,
IF($B$3="Находка",T24,
IF($B$3="Партизанск",T25,
IF($B$3="Врангель",T26,
IF($B$3="Сибирцево",T27,
IF($B$3="Черниговка",T28,
IF($B$3="Спасск-Дальний",T29,
IF($B$3="Горные ключи",T30,
IF($B$3="Кировский",T31,
IF($B$3="Лесозаводск",T32,
IF($B$3="Дальнереченск",T33,
IF($B$3="Лучегорск",T34,
IF($B$3="Славянка",T35,0
)))))))))))))))))))))))))</f>
        <v>0</v>
      </c>
      <c r="N6" s="33"/>
      <c r="O6" s="33"/>
      <c r="P6" s="33"/>
      <c r="Q6" s="33"/>
      <c r="R6" s="33"/>
      <c r="S6" s="33"/>
    </row>
    <row r="7" spans="1:23" s="31" customFormat="1" ht="15.75" thickBot="1" x14ac:dyDescent="0.3">
      <c r="B7" s="105" t="s">
        <v>66</v>
      </c>
      <c r="C7" s="106"/>
      <c r="D7" s="34">
        <f>IF($H$3="НУЖНА",$M$5,0)</f>
        <v>0</v>
      </c>
      <c r="I7" s="32"/>
      <c r="K7" s="105" t="s">
        <v>66</v>
      </c>
      <c r="L7" s="106"/>
      <c r="M7" s="35">
        <f>IF($B$3="Вольно-Надежденское",O13,
IF($B$3="Артем",O14,
IF($B$3="Уссурийск",O15,
IF($B$3="Покровка (Октяб.район)",#REF!,
IF($B$3="Хороль",#REF!,
IF($B$3="Михайловка",O16,
IF($B$3="Анучино",O17,
IF($B$3="Арсеньев",O18,
IF($B$3="Чугуевка",O19,
IF($B$3="Кавалерово",O20,
IF($B$3="Дальнегорск",O21,
IF($B$3="Большой Камень",O22,
IF($B$3="Фокино",O23,
IF($B$3="Находка",O24,
IF($B$3="Партизанск",O25,
IF($B$3="Врангель",O26,
IF($B$3="Сибирцево",O27,
IF($B$3="Черниговка",O28,
IF($B$3="Спасск-Дальний",O29,
IF($B$3="Горные ключи",O30,
IF($B$3="Кировский",O31,
IF($B$3="Лесозаводск",O32,
IF($B$3="Дальнереченск",O33,
IF($B$3="Лучегорск",O34,
IF($B$3="Славянка",O35,0
)))))))))))))))))))))))))</f>
        <v>0</v>
      </c>
      <c r="N7" s="33"/>
      <c r="O7" s="33"/>
      <c r="P7" s="33"/>
      <c r="Q7" s="33"/>
      <c r="R7" s="33"/>
      <c r="S7" s="33"/>
    </row>
    <row r="8" spans="1:23" s="31" customFormat="1" ht="31.5" customHeight="1" thickBot="1" x14ac:dyDescent="0.3">
      <c r="B8" s="36" t="s">
        <v>47</v>
      </c>
      <c r="C8" s="27">
        <f>D5+D6+D7</f>
        <v>0</v>
      </c>
      <c r="D8" s="65" t="s">
        <v>72</v>
      </c>
      <c r="I8" s="32"/>
      <c r="K8" s="37" t="s">
        <v>70</v>
      </c>
      <c r="L8" s="38">
        <v>40</v>
      </c>
      <c r="M8" s="33"/>
      <c r="N8" s="33"/>
      <c r="O8" s="33"/>
      <c r="P8" s="33"/>
      <c r="Q8" s="33"/>
      <c r="R8" s="33"/>
      <c r="S8" s="33"/>
    </row>
    <row r="9" spans="1:23" s="31" customFormat="1" ht="16.5" customHeight="1" thickBot="1" x14ac:dyDescent="0.3">
      <c r="B9" s="66" t="s">
        <v>75</v>
      </c>
      <c r="C9" s="58"/>
      <c r="D9" s="59"/>
      <c r="E9" s="59"/>
      <c r="F9" s="59"/>
      <c r="G9" s="59"/>
      <c r="H9" s="59"/>
      <c r="I9" s="60"/>
      <c r="J9" s="59"/>
      <c r="K9" s="61"/>
      <c r="L9" s="62"/>
      <c r="M9" s="63"/>
      <c r="N9" s="63"/>
      <c r="O9" s="63"/>
      <c r="P9" s="63"/>
      <c r="Q9" s="63"/>
      <c r="R9" s="63"/>
      <c r="S9" s="63"/>
      <c r="T9" s="59"/>
      <c r="U9" s="59"/>
      <c r="V9" s="59"/>
      <c r="W9" s="59"/>
    </row>
    <row r="10" spans="1:23" s="31" customFormat="1" ht="15.75" thickTop="1" x14ac:dyDescent="0.25">
      <c r="I10" s="32"/>
      <c r="K10" s="56" t="s">
        <v>43</v>
      </c>
      <c r="L10" s="57">
        <v>200</v>
      </c>
      <c r="M10" s="33"/>
      <c r="N10" s="33"/>
      <c r="O10" s="33"/>
      <c r="P10" s="33"/>
      <c r="Q10" s="33"/>
      <c r="R10" s="33"/>
      <c r="S10" s="33"/>
    </row>
    <row r="11" spans="1:23" s="31" customFormat="1" ht="15.75" thickBot="1" x14ac:dyDescent="0.3">
      <c r="B11" s="39" t="s">
        <v>29</v>
      </c>
      <c r="I11" s="32"/>
      <c r="K11" s="33"/>
      <c r="L11" s="33"/>
      <c r="M11" s="33"/>
      <c r="N11" s="33"/>
      <c r="O11" s="33"/>
      <c r="P11" s="33"/>
      <c r="Q11" s="33"/>
      <c r="R11" s="33"/>
      <c r="S11" s="33"/>
    </row>
    <row r="12" spans="1:23" s="31" customFormat="1" ht="49.5" customHeight="1" thickBot="1" x14ac:dyDescent="0.3">
      <c r="B12" s="67" t="s">
        <v>28</v>
      </c>
      <c r="C12" s="68" t="s">
        <v>82</v>
      </c>
      <c r="D12" s="69" t="s">
        <v>78</v>
      </c>
      <c r="E12" s="69" t="s">
        <v>77</v>
      </c>
      <c r="F12" s="69" t="s">
        <v>79</v>
      </c>
      <c r="G12" s="69" t="s">
        <v>80</v>
      </c>
      <c r="H12" s="29" t="s">
        <v>81</v>
      </c>
      <c r="I12" s="70" t="s">
        <v>91</v>
      </c>
      <c r="J12" s="71"/>
      <c r="K12" s="40" t="s">
        <v>38</v>
      </c>
      <c r="L12" s="40" t="s">
        <v>39</v>
      </c>
      <c r="M12" s="40" t="s">
        <v>40</v>
      </c>
      <c r="N12" s="40" t="s">
        <v>42</v>
      </c>
      <c r="O12" s="40" t="s">
        <v>68</v>
      </c>
      <c r="P12" s="40" t="s">
        <v>44</v>
      </c>
      <c r="Q12" s="8" t="s">
        <v>46</v>
      </c>
      <c r="R12" s="8" t="s">
        <v>48</v>
      </c>
      <c r="S12" s="40" t="s">
        <v>45</v>
      </c>
      <c r="T12" s="8" t="s">
        <v>69</v>
      </c>
      <c r="U12" s="30"/>
      <c r="V12" s="71"/>
      <c r="W12" s="70" t="s">
        <v>52</v>
      </c>
    </row>
    <row r="13" spans="1:23" s="31" customFormat="1" x14ac:dyDescent="0.25">
      <c r="B13" s="6" t="s">
        <v>22</v>
      </c>
      <c r="C13" s="11">
        <v>350</v>
      </c>
      <c r="D13" s="12">
        <v>400</v>
      </c>
      <c r="E13" s="13">
        <v>500</v>
      </c>
      <c r="F13" s="13">
        <v>600</v>
      </c>
      <c r="G13" s="13">
        <v>700</v>
      </c>
      <c r="H13" s="14">
        <v>7</v>
      </c>
      <c r="I13" s="115">
        <v>1</v>
      </c>
      <c r="K13" s="38">
        <f>$C$3</f>
        <v>0</v>
      </c>
      <c r="L13" s="38">
        <f>$D$3</f>
        <v>0</v>
      </c>
      <c r="M13" s="38">
        <f>$D$3*$L$10</f>
        <v>0</v>
      </c>
      <c r="N13" s="38">
        <f>IF($E$3="ДА",ROUNDUP($D$3, 0),$D$3)</f>
        <v>0</v>
      </c>
      <c r="O13" s="38">
        <f>IF(Q13&lt;0.1,0,
IF(Q13&lt;6,$C$38,
IF(Q13&lt;21,$D$38,
IF(Q13&lt;41,$E$38,
IF(Q13&lt;61,$F$38,
IF(Q13&lt;=100,$G$38,$H$38)
)))))</f>
        <v>0</v>
      </c>
      <c r="P13" s="38">
        <f>N13*$L$10</f>
        <v>0</v>
      </c>
      <c r="Q13" s="38">
        <f>MAX(K13,M13,P13)</f>
        <v>0</v>
      </c>
      <c r="R13" s="38">
        <f>IF(Q13&lt;6,C13,
IF(Q13&lt;21,D13,
IF(Q13&lt;41,E13,
IF(Q13&lt;61,F13,
IF(Q13&lt;=100,G13,Q13*H13)
))))</f>
        <v>350</v>
      </c>
      <c r="S13" s="38">
        <f>$F$3*2*$L$8</f>
        <v>0</v>
      </c>
      <c r="T13" s="34">
        <f>R13+S13</f>
        <v>350</v>
      </c>
      <c r="U13" s="41"/>
      <c r="W13" s="15" t="s">
        <v>51</v>
      </c>
    </row>
    <row r="14" spans="1:23" s="31" customFormat="1" ht="15.75" thickBot="1" x14ac:dyDescent="0.3">
      <c r="B14" s="76" t="s">
        <v>20</v>
      </c>
      <c r="C14" s="77">
        <v>300</v>
      </c>
      <c r="D14" s="78">
        <v>400</v>
      </c>
      <c r="E14" s="79">
        <v>500</v>
      </c>
      <c r="F14" s="79">
        <v>600</v>
      </c>
      <c r="G14" s="79">
        <v>700</v>
      </c>
      <c r="H14" s="80">
        <v>7</v>
      </c>
      <c r="I14" s="116">
        <v>1</v>
      </c>
      <c r="K14" s="38">
        <f t="shared" ref="K14:K35" si="0">$C$3</f>
        <v>0</v>
      </c>
      <c r="L14" s="38">
        <f t="shared" ref="L14:L35" si="1">$D$3</f>
        <v>0</v>
      </c>
      <c r="M14" s="38">
        <f t="shared" ref="M14:M35" si="2">$D$3*$L$10</f>
        <v>0</v>
      </c>
      <c r="N14" s="38">
        <f t="shared" ref="N14:N35" si="3">IF($E$3="ДА",ROUNDUP($D$3, 0),$D$3)</f>
        <v>0</v>
      </c>
      <c r="O14" s="38">
        <f>IF(Q14&lt;0.1,0,
IF(Q14&lt;6,$C$38,
IF(Q14&lt;21,$D$38,
IF(Q14&lt;41,$E$38,
IF(Q14&lt;61,$F$38,
IF(Q14&lt;=100,$G$38,$H$38)
)))))</f>
        <v>0</v>
      </c>
      <c r="P14" s="38">
        <f t="shared" ref="P14:P33" si="4">N14*$L$10</f>
        <v>0</v>
      </c>
      <c r="Q14" s="38">
        <f t="shared" ref="Q14:Q33" si="5">MAX(K14,M14,P14)</f>
        <v>0</v>
      </c>
      <c r="R14" s="38">
        <f t="shared" ref="R14:R33" si="6">IF(Q14&lt;6,C14,
IF(Q14&lt;21,D14,
IF(Q14&lt;41,E14,
IF(Q14&lt;61,F14,
IF(Q14&lt;=100,G14,Q14*H14)
))))</f>
        <v>300</v>
      </c>
      <c r="S14" s="38">
        <f t="shared" ref="S14:S35" si="7">$F$3*2*$L$8</f>
        <v>0</v>
      </c>
      <c r="T14" s="34">
        <f t="shared" ref="T14:T33" si="8">R14+S14</f>
        <v>300</v>
      </c>
      <c r="U14" s="41"/>
      <c r="W14" s="92" t="s">
        <v>51</v>
      </c>
    </row>
    <row r="15" spans="1:23" s="31" customFormat="1" x14ac:dyDescent="0.25">
      <c r="B15" s="6" t="s">
        <v>0</v>
      </c>
      <c r="C15" s="11">
        <v>350</v>
      </c>
      <c r="D15" s="12">
        <v>400</v>
      </c>
      <c r="E15" s="13">
        <v>500</v>
      </c>
      <c r="F15" s="13">
        <v>600</v>
      </c>
      <c r="G15" s="13">
        <v>600</v>
      </c>
      <c r="H15" s="88">
        <v>7</v>
      </c>
      <c r="I15" s="72" t="s">
        <v>30</v>
      </c>
      <c r="K15" s="38">
        <f t="shared" si="0"/>
        <v>0</v>
      </c>
      <c r="L15" s="38">
        <f t="shared" si="1"/>
        <v>0</v>
      </c>
      <c r="M15" s="38">
        <f t="shared" si="2"/>
        <v>0</v>
      </c>
      <c r="N15" s="38">
        <f t="shared" si="3"/>
        <v>0</v>
      </c>
      <c r="O15" s="38">
        <f>IF(Q15&lt;0.1,0,
IF(Q15&lt;6,$C$38,
IF(Q15&lt;21,$D$38,
IF(Q15&lt;41,$E$38,
IF(Q15&lt;61,$F$38,
IF(Q15&lt;=100,$G$38,$H$38)
)))))</f>
        <v>0</v>
      </c>
      <c r="P15" s="38">
        <f t="shared" si="4"/>
        <v>0</v>
      </c>
      <c r="Q15" s="38">
        <f t="shared" si="5"/>
        <v>0</v>
      </c>
      <c r="R15" s="38">
        <f t="shared" si="6"/>
        <v>350</v>
      </c>
      <c r="S15" s="38">
        <f t="shared" si="7"/>
        <v>0</v>
      </c>
      <c r="T15" s="34">
        <f t="shared" si="8"/>
        <v>350</v>
      </c>
      <c r="U15" s="41"/>
      <c r="W15" s="90" t="s">
        <v>89</v>
      </c>
    </row>
    <row r="16" spans="1:23" s="31" customFormat="1" ht="15.75" thickBot="1" x14ac:dyDescent="0.3">
      <c r="B16" s="3" t="s">
        <v>16</v>
      </c>
      <c r="C16" s="16">
        <f>C15+1440</f>
        <v>1790</v>
      </c>
      <c r="D16" s="17">
        <f>D15+1440</f>
        <v>1840</v>
      </c>
      <c r="E16" s="17">
        <f>E15+1440</f>
        <v>1940</v>
      </c>
      <c r="F16" s="17">
        <f>F15+1440</f>
        <v>2040</v>
      </c>
      <c r="G16" s="17">
        <f>G15+1440</f>
        <v>2040</v>
      </c>
      <c r="H16" s="89" t="s">
        <v>26</v>
      </c>
      <c r="I16" s="73" t="s">
        <v>30</v>
      </c>
      <c r="K16" s="38">
        <f t="shared" si="0"/>
        <v>0</v>
      </c>
      <c r="L16" s="38">
        <f t="shared" si="1"/>
        <v>0</v>
      </c>
      <c r="M16" s="38">
        <f t="shared" si="2"/>
        <v>0</v>
      </c>
      <c r="N16" s="38">
        <f t="shared" si="3"/>
        <v>0</v>
      </c>
      <c r="O16" s="38">
        <f>IF(Q16&lt;0.1,0,
IF(Q16&lt;6,$C$38,
IF(Q16&lt;21,$D$38,
IF(Q16&lt;41,$E$38,
IF(Q16&lt;61,$F$38,
IF(Q16&lt;=100,$G$38,$H$38)
)))))</f>
        <v>0</v>
      </c>
      <c r="P16" s="38">
        <f t="shared" si="4"/>
        <v>0</v>
      </c>
      <c r="Q16" s="38">
        <f t="shared" si="5"/>
        <v>0</v>
      </c>
      <c r="R16" s="38">
        <f>IF(Q16&lt;6,C16,
IF(Q16&lt;21,D16,
IF(Q16&lt;41,E16,
IF(Q16&lt;61,F16,
IF(Q16&lt;=100,G16,Q16*7+1440)
))))</f>
        <v>1790</v>
      </c>
      <c r="S16" s="38">
        <f t="shared" si="7"/>
        <v>0</v>
      </c>
      <c r="T16" s="34">
        <f t="shared" si="8"/>
        <v>1790</v>
      </c>
      <c r="U16" s="41"/>
      <c r="W16" s="91" t="s">
        <v>89</v>
      </c>
    </row>
    <row r="17" spans="2:23" s="31" customFormat="1" x14ac:dyDescent="0.25">
      <c r="B17" s="82" t="s">
        <v>19</v>
      </c>
      <c r="C17" s="83">
        <v>450</v>
      </c>
      <c r="D17" s="84">
        <v>600</v>
      </c>
      <c r="E17" s="85">
        <v>700</v>
      </c>
      <c r="F17" s="85">
        <v>800</v>
      </c>
      <c r="G17" s="85">
        <v>1200</v>
      </c>
      <c r="H17" s="86">
        <v>13</v>
      </c>
      <c r="I17" s="87" t="s">
        <v>30</v>
      </c>
      <c r="K17" s="38">
        <f t="shared" si="0"/>
        <v>0</v>
      </c>
      <c r="L17" s="38">
        <f t="shared" si="1"/>
        <v>0</v>
      </c>
      <c r="M17" s="38">
        <f t="shared" si="2"/>
        <v>0</v>
      </c>
      <c r="N17" s="38">
        <f t="shared" si="3"/>
        <v>0</v>
      </c>
      <c r="O17" s="38">
        <f>IF(Q17&lt;0.1,0,
IF(Q17&lt;6,$C$38,
IF(Q17&lt;21,$D$38,
IF(Q17&lt;41,$E$38,
IF(Q17&lt;61,$F$38,
IF(Q17&lt;=100,$G$38,$H$38)
)))))</f>
        <v>0</v>
      </c>
      <c r="P17" s="38">
        <f t="shared" si="4"/>
        <v>0</v>
      </c>
      <c r="Q17" s="38">
        <f t="shared" si="5"/>
        <v>0</v>
      </c>
      <c r="R17" s="38">
        <f t="shared" si="6"/>
        <v>450</v>
      </c>
      <c r="S17" s="38">
        <f t="shared" si="7"/>
        <v>0</v>
      </c>
      <c r="T17" s="34">
        <f t="shared" si="8"/>
        <v>450</v>
      </c>
      <c r="U17" s="41"/>
      <c r="W17" s="93" t="s">
        <v>89</v>
      </c>
    </row>
    <row r="18" spans="2:23" s="31" customFormat="1" x14ac:dyDescent="0.25">
      <c r="B18" s="4" t="s">
        <v>9</v>
      </c>
      <c r="C18" s="20">
        <v>450</v>
      </c>
      <c r="D18" s="21">
        <v>600</v>
      </c>
      <c r="E18" s="22">
        <v>700</v>
      </c>
      <c r="F18" s="22">
        <v>800</v>
      </c>
      <c r="G18" s="22">
        <v>1200</v>
      </c>
      <c r="H18" s="23">
        <v>13</v>
      </c>
      <c r="I18" s="74" t="s">
        <v>30</v>
      </c>
      <c r="K18" s="38">
        <f t="shared" si="0"/>
        <v>0</v>
      </c>
      <c r="L18" s="38">
        <f t="shared" si="1"/>
        <v>0</v>
      </c>
      <c r="M18" s="38">
        <f t="shared" si="2"/>
        <v>0</v>
      </c>
      <c r="N18" s="38">
        <f t="shared" si="3"/>
        <v>0</v>
      </c>
      <c r="O18" s="38">
        <f>IF(Q18&lt;0.1,0,
IF(Q18&lt;6,$C$38,
IF(Q18&lt;21,$D$38,
IF(Q18&lt;41,$E$38,
IF(Q18&lt;61,$F$38,
IF(Q18&lt;=100,$G$38,$H$38)
)))))</f>
        <v>0</v>
      </c>
      <c r="P18" s="38">
        <f t="shared" si="4"/>
        <v>0</v>
      </c>
      <c r="Q18" s="38">
        <f t="shared" si="5"/>
        <v>0</v>
      </c>
      <c r="R18" s="38">
        <f t="shared" si="6"/>
        <v>450</v>
      </c>
      <c r="S18" s="38">
        <f t="shared" si="7"/>
        <v>0</v>
      </c>
      <c r="T18" s="34">
        <f t="shared" si="8"/>
        <v>450</v>
      </c>
      <c r="U18" s="41"/>
      <c r="W18" s="24" t="s">
        <v>89</v>
      </c>
    </row>
    <row r="19" spans="2:23" s="31" customFormat="1" x14ac:dyDescent="0.25">
      <c r="B19" s="4" t="s">
        <v>18</v>
      </c>
      <c r="C19" s="20">
        <f>C20+800</f>
        <v>1250</v>
      </c>
      <c r="D19" s="21">
        <f>D20+800</f>
        <v>1400</v>
      </c>
      <c r="E19" s="21">
        <f>E20+800</f>
        <v>1500</v>
      </c>
      <c r="F19" s="21">
        <f>F20+800</f>
        <v>1600</v>
      </c>
      <c r="G19" s="21">
        <f>G20+800</f>
        <v>2000</v>
      </c>
      <c r="H19" s="25" t="s">
        <v>27</v>
      </c>
      <c r="I19" s="74" t="s">
        <v>31</v>
      </c>
      <c r="K19" s="38">
        <f t="shared" si="0"/>
        <v>0</v>
      </c>
      <c r="L19" s="38">
        <f t="shared" si="1"/>
        <v>0</v>
      </c>
      <c r="M19" s="38">
        <f t="shared" si="2"/>
        <v>0</v>
      </c>
      <c r="N19" s="38">
        <f t="shared" si="3"/>
        <v>0</v>
      </c>
      <c r="O19" s="38">
        <f>IF(Q19&lt;0.1,0,
IF(Q19&lt;6,$C$38,
IF(Q19&lt;21,$D$38,
IF(Q19&lt;41,$E$38,
IF(Q19&lt;61,$F$38,
IF(Q19&lt;=100,$G$38,$H$38)
)))))</f>
        <v>0</v>
      </c>
      <c r="P19" s="38">
        <f t="shared" si="4"/>
        <v>0</v>
      </c>
      <c r="Q19" s="38">
        <f t="shared" si="5"/>
        <v>0</v>
      </c>
      <c r="R19" s="38">
        <f>IF(Q19&lt;6,C19,
IF(Q19&lt;21,D19,
IF(Q19&lt;41,E19,
IF(Q19&lt;61,F19,
IF(Q19&lt;=100,G19,Q19*15+800)
))))</f>
        <v>1250</v>
      </c>
      <c r="S19" s="38">
        <f t="shared" si="7"/>
        <v>0</v>
      </c>
      <c r="T19" s="34">
        <f t="shared" si="8"/>
        <v>1250</v>
      </c>
      <c r="U19" s="41"/>
      <c r="W19" s="24" t="s">
        <v>87</v>
      </c>
    </row>
    <row r="20" spans="2:23" s="31" customFormat="1" x14ac:dyDescent="0.25">
      <c r="B20" s="4" t="s">
        <v>10</v>
      </c>
      <c r="C20" s="20">
        <v>450</v>
      </c>
      <c r="D20" s="21">
        <v>600</v>
      </c>
      <c r="E20" s="22">
        <v>700</v>
      </c>
      <c r="F20" s="22">
        <v>800</v>
      </c>
      <c r="G20" s="22">
        <v>1200</v>
      </c>
      <c r="H20" s="25">
        <v>13</v>
      </c>
      <c r="I20" s="74" t="s">
        <v>31</v>
      </c>
      <c r="K20" s="38">
        <f t="shared" si="0"/>
        <v>0</v>
      </c>
      <c r="L20" s="38">
        <f t="shared" si="1"/>
        <v>0</v>
      </c>
      <c r="M20" s="38">
        <f t="shared" si="2"/>
        <v>0</v>
      </c>
      <c r="N20" s="38">
        <f t="shared" si="3"/>
        <v>0</v>
      </c>
      <c r="O20" s="38">
        <f>IF(Q20&lt;0.1,0,
IF(Q20&lt;6,$C$38,
IF(Q20&lt;21,$D$38,
IF(Q20&lt;41,$E$38,
IF(Q20&lt;61,$F$38,
IF(Q20&lt;=100,$G$38,$H$38)
)))))</f>
        <v>0</v>
      </c>
      <c r="P20" s="38">
        <f t="shared" si="4"/>
        <v>0</v>
      </c>
      <c r="Q20" s="38">
        <f t="shared" si="5"/>
        <v>0</v>
      </c>
      <c r="R20" s="38">
        <f t="shared" si="6"/>
        <v>450</v>
      </c>
      <c r="S20" s="38">
        <f t="shared" si="7"/>
        <v>0</v>
      </c>
      <c r="T20" s="34">
        <f t="shared" si="8"/>
        <v>450</v>
      </c>
      <c r="U20" s="41"/>
      <c r="W20" s="24" t="s">
        <v>87</v>
      </c>
    </row>
    <row r="21" spans="2:23" s="31" customFormat="1" ht="15.75" thickBot="1" x14ac:dyDescent="0.3">
      <c r="B21" s="3" t="s">
        <v>11</v>
      </c>
      <c r="C21" s="16">
        <v>450</v>
      </c>
      <c r="D21" s="17">
        <v>600</v>
      </c>
      <c r="E21" s="18">
        <v>700</v>
      </c>
      <c r="F21" s="18">
        <v>800</v>
      </c>
      <c r="G21" s="18">
        <v>1200</v>
      </c>
      <c r="H21" s="26">
        <v>13</v>
      </c>
      <c r="I21" s="73" t="s">
        <v>31</v>
      </c>
      <c r="K21" s="38">
        <f t="shared" si="0"/>
        <v>0</v>
      </c>
      <c r="L21" s="38">
        <f t="shared" si="1"/>
        <v>0</v>
      </c>
      <c r="M21" s="38">
        <f t="shared" si="2"/>
        <v>0</v>
      </c>
      <c r="N21" s="38">
        <f t="shared" si="3"/>
        <v>0</v>
      </c>
      <c r="O21" s="38">
        <f>IF(Q21&lt;0.1,0,
IF(Q21&lt;6,$C$38,
IF(Q21&lt;21,$D$38,
IF(Q21&lt;41,$E$38,
IF(Q21&lt;61,$F$38,
IF(Q21&lt;=100,$G$38,$H$38)
)))))</f>
        <v>0</v>
      </c>
      <c r="P21" s="38">
        <f t="shared" si="4"/>
        <v>0</v>
      </c>
      <c r="Q21" s="38">
        <f t="shared" si="5"/>
        <v>0</v>
      </c>
      <c r="R21" s="38">
        <f t="shared" si="6"/>
        <v>450</v>
      </c>
      <c r="S21" s="38">
        <f t="shared" si="7"/>
        <v>0</v>
      </c>
      <c r="T21" s="34">
        <f t="shared" si="8"/>
        <v>450</v>
      </c>
      <c r="U21" s="41"/>
      <c r="W21" s="19" t="s">
        <v>87</v>
      </c>
    </row>
    <row r="22" spans="2:23" s="31" customFormat="1" x14ac:dyDescent="0.25">
      <c r="B22" s="6" t="s">
        <v>21</v>
      </c>
      <c r="C22" s="11">
        <v>450</v>
      </c>
      <c r="D22" s="12">
        <v>600</v>
      </c>
      <c r="E22" s="13">
        <v>700</v>
      </c>
      <c r="F22" s="13">
        <v>800</v>
      </c>
      <c r="G22" s="13">
        <v>1200</v>
      </c>
      <c r="H22" s="14">
        <v>14</v>
      </c>
      <c r="I22" s="72" t="s">
        <v>30</v>
      </c>
      <c r="J22" s="46"/>
      <c r="K22" s="95">
        <f t="shared" si="0"/>
        <v>0</v>
      </c>
      <c r="L22" s="95">
        <f t="shared" si="1"/>
        <v>0</v>
      </c>
      <c r="M22" s="95">
        <f t="shared" si="2"/>
        <v>0</v>
      </c>
      <c r="N22" s="95">
        <f t="shared" si="3"/>
        <v>0</v>
      </c>
      <c r="O22" s="95">
        <f>IF(Q22&lt;0.1,0,
IF(Q22&lt;6,$C$38,
IF(Q22&lt;21,$D$38,
IF(Q22&lt;41,$E$38,
IF(Q22&lt;61,$F$38,
IF(Q22&lt;=100,$G$38,$H$38)
)))))</f>
        <v>0</v>
      </c>
      <c r="P22" s="95">
        <f t="shared" si="4"/>
        <v>0</v>
      </c>
      <c r="Q22" s="95">
        <f t="shared" si="5"/>
        <v>0</v>
      </c>
      <c r="R22" s="95">
        <f t="shared" si="6"/>
        <v>450</v>
      </c>
      <c r="S22" s="95">
        <f t="shared" si="7"/>
        <v>0</v>
      </c>
      <c r="T22" s="101">
        <f t="shared" si="8"/>
        <v>450</v>
      </c>
      <c r="U22" s="102"/>
      <c r="V22" s="46"/>
      <c r="W22" s="72" t="s">
        <v>88</v>
      </c>
    </row>
    <row r="23" spans="2:23" s="31" customFormat="1" x14ac:dyDescent="0.25">
      <c r="B23" s="4" t="s">
        <v>24</v>
      </c>
      <c r="C23" s="20">
        <v>450</v>
      </c>
      <c r="D23" s="21">
        <v>600</v>
      </c>
      <c r="E23" s="22">
        <v>700</v>
      </c>
      <c r="F23" s="22">
        <v>800</v>
      </c>
      <c r="G23" s="22">
        <v>1200</v>
      </c>
      <c r="H23" s="23">
        <v>14</v>
      </c>
      <c r="I23" s="74" t="s">
        <v>30</v>
      </c>
      <c r="J23" s="46"/>
      <c r="K23" s="95">
        <f t="shared" si="0"/>
        <v>0</v>
      </c>
      <c r="L23" s="95">
        <f t="shared" si="1"/>
        <v>0</v>
      </c>
      <c r="M23" s="95">
        <f t="shared" si="2"/>
        <v>0</v>
      </c>
      <c r="N23" s="95">
        <f t="shared" si="3"/>
        <v>0</v>
      </c>
      <c r="O23" s="95">
        <f>IF(Q23&lt;0.1,0,
IF(Q23&lt;6,$C$38,
IF(Q23&lt;21,$D$38,
IF(Q23&lt;41,$E$38,
IF(Q23&lt;61,$F$38,
IF(Q23&lt;=100,$G$38,$H$38)
)))))</f>
        <v>0</v>
      </c>
      <c r="P23" s="95">
        <f t="shared" si="4"/>
        <v>0</v>
      </c>
      <c r="Q23" s="95">
        <f t="shared" si="5"/>
        <v>0</v>
      </c>
      <c r="R23" s="95">
        <f t="shared" si="6"/>
        <v>450</v>
      </c>
      <c r="S23" s="95">
        <f t="shared" si="7"/>
        <v>0</v>
      </c>
      <c r="T23" s="101">
        <f t="shared" si="8"/>
        <v>450</v>
      </c>
      <c r="U23" s="102"/>
      <c r="V23" s="46"/>
      <c r="W23" s="74" t="s">
        <v>88</v>
      </c>
    </row>
    <row r="24" spans="2:23" s="31" customFormat="1" x14ac:dyDescent="0.25">
      <c r="B24" s="4" t="s">
        <v>2</v>
      </c>
      <c r="C24" s="20">
        <v>350</v>
      </c>
      <c r="D24" s="21">
        <v>400</v>
      </c>
      <c r="E24" s="22">
        <v>450</v>
      </c>
      <c r="F24" s="22">
        <v>550</v>
      </c>
      <c r="G24" s="22">
        <v>700</v>
      </c>
      <c r="H24" s="23">
        <v>7</v>
      </c>
      <c r="I24" s="74" t="s">
        <v>30</v>
      </c>
      <c r="J24" s="46"/>
      <c r="K24" s="95">
        <f t="shared" si="0"/>
        <v>0</v>
      </c>
      <c r="L24" s="95">
        <f t="shared" si="1"/>
        <v>0</v>
      </c>
      <c r="M24" s="95">
        <f t="shared" si="2"/>
        <v>0</v>
      </c>
      <c r="N24" s="95">
        <f t="shared" si="3"/>
        <v>0</v>
      </c>
      <c r="O24" s="95">
        <f>IF(Q24&lt;0.1,0,
IF(Q24&lt;6,$C$38,
IF(Q24&lt;21,$D$38,
IF(Q24&lt;41,$E$38,
IF(Q24&lt;61,$F$38,
IF(Q24&lt;=100,$G$38,$H$38)
)))))</f>
        <v>0</v>
      </c>
      <c r="P24" s="95">
        <f t="shared" si="4"/>
        <v>0</v>
      </c>
      <c r="Q24" s="95">
        <f t="shared" si="5"/>
        <v>0</v>
      </c>
      <c r="R24" s="95">
        <f t="shared" si="6"/>
        <v>350</v>
      </c>
      <c r="S24" s="95">
        <f t="shared" si="7"/>
        <v>0</v>
      </c>
      <c r="T24" s="101">
        <f t="shared" si="8"/>
        <v>350</v>
      </c>
      <c r="U24" s="102"/>
      <c r="V24" s="46"/>
      <c r="W24" s="74" t="s">
        <v>88</v>
      </c>
    </row>
    <row r="25" spans="2:23" s="31" customFormat="1" x14ac:dyDescent="0.25">
      <c r="B25" s="4" t="s">
        <v>1</v>
      </c>
      <c r="C25" s="20">
        <v>450</v>
      </c>
      <c r="D25" s="21">
        <v>600</v>
      </c>
      <c r="E25" s="22">
        <v>700</v>
      </c>
      <c r="F25" s="22">
        <v>800</v>
      </c>
      <c r="G25" s="22">
        <v>1200</v>
      </c>
      <c r="H25" s="23">
        <v>16</v>
      </c>
      <c r="I25" s="74" t="s">
        <v>30</v>
      </c>
      <c r="J25" s="46"/>
      <c r="K25" s="95">
        <f t="shared" si="0"/>
        <v>0</v>
      </c>
      <c r="L25" s="95">
        <f t="shared" si="1"/>
        <v>0</v>
      </c>
      <c r="M25" s="95">
        <f t="shared" si="2"/>
        <v>0</v>
      </c>
      <c r="N25" s="95">
        <f t="shared" si="3"/>
        <v>0</v>
      </c>
      <c r="O25" s="95">
        <f>IF(Q25&lt;0.1,0,
IF(Q25&lt;6,$C$38,
IF(Q25&lt;21,$D$38,
IF(Q25&lt;41,$E$38,
IF(Q25&lt;61,$F$38,
IF(Q25&lt;=100,$G$38,$H$38)
)))))</f>
        <v>0</v>
      </c>
      <c r="P25" s="95">
        <f t="shared" si="4"/>
        <v>0</v>
      </c>
      <c r="Q25" s="95">
        <f t="shared" si="5"/>
        <v>0</v>
      </c>
      <c r="R25" s="95">
        <f t="shared" si="6"/>
        <v>450</v>
      </c>
      <c r="S25" s="95">
        <f t="shared" si="7"/>
        <v>0</v>
      </c>
      <c r="T25" s="101">
        <f t="shared" si="8"/>
        <v>450</v>
      </c>
      <c r="U25" s="102"/>
      <c r="V25" s="46"/>
      <c r="W25" s="74" t="s">
        <v>88</v>
      </c>
    </row>
    <row r="26" spans="2:23" s="31" customFormat="1" ht="15.75" thickBot="1" x14ac:dyDescent="0.3">
      <c r="B26" s="76" t="s">
        <v>17</v>
      </c>
      <c r="C26" s="77">
        <v>1950</v>
      </c>
      <c r="D26" s="78">
        <v>2000</v>
      </c>
      <c r="E26" s="78">
        <v>2050</v>
      </c>
      <c r="F26" s="78">
        <v>2150</v>
      </c>
      <c r="G26" s="78">
        <v>2300</v>
      </c>
      <c r="H26" s="103" t="s">
        <v>92</v>
      </c>
      <c r="I26" s="81" t="s">
        <v>30</v>
      </c>
      <c r="J26" s="46"/>
      <c r="K26" s="95">
        <f t="shared" si="0"/>
        <v>0</v>
      </c>
      <c r="L26" s="95">
        <f t="shared" si="1"/>
        <v>0</v>
      </c>
      <c r="M26" s="95">
        <f t="shared" si="2"/>
        <v>0</v>
      </c>
      <c r="N26" s="95">
        <f t="shared" si="3"/>
        <v>0</v>
      </c>
      <c r="O26" s="95">
        <f>IF(Q26&lt;0.1,0,
IF(Q26&lt;6,$C$38,
IF(Q26&lt;21,$D$38,
IF(Q26&lt;41,$E$38,
IF(Q26&lt;61,$F$38,
IF(Q26&lt;=100,$G$38,$H$38)
)))))</f>
        <v>0</v>
      </c>
      <c r="P26" s="95">
        <f t="shared" si="4"/>
        <v>0</v>
      </c>
      <c r="Q26" s="95">
        <f t="shared" si="5"/>
        <v>0</v>
      </c>
      <c r="R26" s="95">
        <f>IF(Q26&lt;6,C26,
IF(Q26&lt;21,D26,
IF(Q26&lt;41,E26,
IF(Q26&lt;61,F26,
IF(Q26&lt;=100,G26,Q26*7+1600)
))))</f>
        <v>1950</v>
      </c>
      <c r="S26" s="95">
        <f t="shared" si="7"/>
        <v>0</v>
      </c>
      <c r="T26" s="101">
        <f t="shared" si="8"/>
        <v>1950</v>
      </c>
      <c r="U26" s="102"/>
      <c r="V26" s="46"/>
      <c r="W26" s="81" t="s">
        <v>88</v>
      </c>
    </row>
    <row r="27" spans="2:23" s="31" customFormat="1" x14ac:dyDescent="0.25">
      <c r="B27" s="6" t="s">
        <v>3</v>
      </c>
      <c r="C27" s="11">
        <v>450</v>
      </c>
      <c r="D27" s="12">
        <v>600</v>
      </c>
      <c r="E27" s="13">
        <v>700</v>
      </c>
      <c r="F27" s="13">
        <v>800</v>
      </c>
      <c r="G27" s="13">
        <v>1200</v>
      </c>
      <c r="H27" s="96">
        <v>13</v>
      </c>
      <c r="I27" s="72" t="s">
        <v>90</v>
      </c>
      <c r="K27" s="38">
        <f t="shared" si="0"/>
        <v>0</v>
      </c>
      <c r="L27" s="38">
        <f t="shared" si="1"/>
        <v>0</v>
      </c>
      <c r="M27" s="38">
        <f t="shared" si="2"/>
        <v>0</v>
      </c>
      <c r="N27" s="38">
        <f t="shared" si="3"/>
        <v>0</v>
      </c>
      <c r="O27" s="38">
        <f>IF(Q27&lt;0.1,0,
IF(Q27&lt;6,$C$38,
IF(Q27&lt;21,$D$38,
IF(Q27&lt;41,$E$38,
IF(Q27&lt;61,$F$38,
IF(Q27&lt;=100,$G$38,$H$38)
)))))</f>
        <v>0</v>
      </c>
      <c r="P27" s="38">
        <f t="shared" si="4"/>
        <v>0</v>
      </c>
      <c r="Q27" s="38">
        <f t="shared" si="5"/>
        <v>0</v>
      </c>
      <c r="R27" s="38">
        <f t="shared" si="6"/>
        <v>450</v>
      </c>
      <c r="S27" s="38">
        <f t="shared" si="7"/>
        <v>0</v>
      </c>
      <c r="T27" s="34">
        <f t="shared" si="8"/>
        <v>450</v>
      </c>
      <c r="U27" s="41"/>
      <c r="W27" s="90" t="s">
        <v>85</v>
      </c>
    </row>
    <row r="28" spans="2:23" s="31" customFormat="1" x14ac:dyDescent="0.25">
      <c r="B28" s="4" t="s">
        <v>4</v>
      </c>
      <c r="C28" s="20">
        <v>450</v>
      </c>
      <c r="D28" s="21">
        <v>600</v>
      </c>
      <c r="E28" s="22">
        <v>700</v>
      </c>
      <c r="F28" s="22">
        <v>800</v>
      </c>
      <c r="G28" s="22">
        <v>1200</v>
      </c>
      <c r="H28" s="95">
        <v>13</v>
      </c>
      <c r="I28" s="74" t="s">
        <v>90</v>
      </c>
      <c r="K28" s="38">
        <f t="shared" si="0"/>
        <v>0</v>
      </c>
      <c r="L28" s="38">
        <f t="shared" si="1"/>
        <v>0</v>
      </c>
      <c r="M28" s="38">
        <f t="shared" si="2"/>
        <v>0</v>
      </c>
      <c r="N28" s="38">
        <f t="shared" si="3"/>
        <v>0</v>
      </c>
      <c r="O28" s="38">
        <f>IF(Q28&lt;0.1,0,
IF(Q28&lt;6,$C$38,
IF(Q28&lt;21,$D$38,
IF(Q28&lt;41,$E$38,
IF(Q28&lt;61,$F$38,
IF(Q28&lt;=100,$G$38,$H$38)
)))))</f>
        <v>0</v>
      </c>
      <c r="P28" s="38">
        <f t="shared" si="4"/>
        <v>0</v>
      </c>
      <c r="Q28" s="38">
        <f t="shared" si="5"/>
        <v>0</v>
      </c>
      <c r="R28" s="38">
        <f t="shared" si="6"/>
        <v>450</v>
      </c>
      <c r="S28" s="38">
        <f t="shared" si="7"/>
        <v>0</v>
      </c>
      <c r="T28" s="34">
        <f t="shared" si="8"/>
        <v>450</v>
      </c>
      <c r="U28" s="41"/>
      <c r="W28" s="94" t="s">
        <v>85</v>
      </c>
    </row>
    <row r="29" spans="2:23" s="31" customFormat="1" x14ac:dyDescent="0.25">
      <c r="B29" s="4" t="s">
        <v>5</v>
      </c>
      <c r="C29" s="20">
        <v>450</v>
      </c>
      <c r="D29" s="21">
        <v>600</v>
      </c>
      <c r="E29" s="22">
        <v>700</v>
      </c>
      <c r="F29" s="22">
        <v>800</v>
      </c>
      <c r="G29" s="22">
        <v>1200</v>
      </c>
      <c r="H29" s="95">
        <v>13</v>
      </c>
      <c r="I29" s="74" t="s">
        <v>90</v>
      </c>
      <c r="K29" s="38">
        <f t="shared" si="0"/>
        <v>0</v>
      </c>
      <c r="L29" s="38">
        <f t="shared" si="1"/>
        <v>0</v>
      </c>
      <c r="M29" s="38">
        <f t="shared" si="2"/>
        <v>0</v>
      </c>
      <c r="N29" s="38">
        <f t="shared" si="3"/>
        <v>0</v>
      </c>
      <c r="O29" s="38">
        <f>IF(Q29&lt;0.1,0,
IF(Q29&lt;6,$C$38,
IF(Q29&lt;21,$D$38,
IF(Q29&lt;41,$E$38,
IF(Q29&lt;61,$F$38,
IF(Q29&lt;=100,$G$38,$H$38)
)))))</f>
        <v>0</v>
      </c>
      <c r="P29" s="38">
        <f t="shared" si="4"/>
        <v>0</v>
      </c>
      <c r="Q29" s="38">
        <f t="shared" si="5"/>
        <v>0</v>
      </c>
      <c r="R29" s="38">
        <f t="shared" si="6"/>
        <v>450</v>
      </c>
      <c r="S29" s="38">
        <f t="shared" si="7"/>
        <v>0</v>
      </c>
      <c r="T29" s="34">
        <f t="shared" si="8"/>
        <v>450</v>
      </c>
      <c r="U29" s="41"/>
      <c r="W29" s="94" t="s">
        <v>85</v>
      </c>
    </row>
    <row r="30" spans="2:23" s="31" customFormat="1" x14ac:dyDescent="0.25">
      <c r="B30" s="4" t="s">
        <v>23</v>
      </c>
      <c r="C30" s="20">
        <v>450</v>
      </c>
      <c r="D30" s="21">
        <v>600</v>
      </c>
      <c r="E30" s="22">
        <v>700</v>
      </c>
      <c r="F30" s="22">
        <v>800</v>
      </c>
      <c r="G30" s="22">
        <v>1100</v>
      </c>
      <c r="H30" s="95">
        <v>11</v>
      </c>
      <c r="I30" s="74" t="s">
        <v>90</v>
      </c>
      <c r="K30" s="38">
        <f t="shared" si="0"/>
        <v>0</v>
      </c>
      <c r="L30" s="38">
        <f t="shared" si="1"/>
        <v>0</v>
      </c>
      <c r="M30" s="38">
        <f t="shared" si="2"/>
        <v>0</v>
      </c>
      <c r="N30" s="38">
        <f t="shared" si="3"/>
        <v>0</v>
      </c>
      <c r="O30" s="38">
        <f>IF(Q30&lt;0.1,0,
IF(Q30&lt;6,$C$38,
IF(Q30&lt;21,$D$38,
IF(Q30&lt;41,$E$38,
IF(Q30&lt;61,$F$38,
IF(Q30&lt;=100,$G$38,$H$38)
)))))</f>
        <v>0</v>
      </c>
      <c r="P30" s="38">
        <f t="shared" si="4"/>
        <v>0</v>
      </c>
      <c r="Q30" s="38">
        <f t="shared" si="5"/>
        <v>0</v>
      </c>
      <c r="R30" s="38">
        <f t="shared" si="6"/>
        <v>450</v>
      </c>
      <c r="S30" s="38">
        <f t="shared" si="7"/>
        <v>0</v>
      </c>
      <c r="T30" s="34">
        <f t="shared" si="8"/>
        <v>450</v>
      </c>
      <c r="U30" s="41"/>
      <c r="W30" s="94" t="s">
        <v>85</v>
      </c>
    </row>
    <row r="31" spans="2:23" s="31" customFormat="1" x14ac:dyDescent="0.25">
      <c r="B31" s="4" t="s">
        <v>6</v>
      </c>
      <c r="C31" s="20">
        <v>450</v>
      </c>
      <c r="D31" s="21">
        <v>600</v>
      </c>
      <c r="E31" s="22">
        <v>700</v>
      </c>
      <c r="F31" s="22">
        <v>800</v>
      </c>
      <c r="G31" s="22">
        <v>1100</v>
      </c>
      <c r="H31" s="95">
        <v>11</v>
      </c>
      <c r="I31" s="74" t="s">
        <v>90</v>
      </c>
      <c r="K31" s="38">
        <f t="shared" si="0"/>
        <v>0</v>
      </c>
      <c r="L31" s="38">
        <f t="shared" si="1"/>
        <v>0</v>
      </c>
      <c r="M31" s="38">
        <f t="shared" si="2"/>
        <v>0</v>
      </c>
      <c r="N31" s="38">
        <f t="shared" si="3"/>
        <v>0</v>
      </c>
      <c r="O31" s="38">
        <f>IF(Q31&lt;0.1,0,
IF(Q31&lt;6,$C$38,
IF(Q31&lt;21,$D$38,
IF(Q31&lt;41,$E$38,
IF(Q31&lt;61,$F$38,
IF(Q31&lt;=100,$G$38,$H$38)
)))))</f>
        <v>0</v>
      </c>
      <c r="P31" s="38">
        <f t="shared" si="4"/>
        <v>0</v>
      </c>
      <c r="Q31" s="38">
        <f t="shared" si="5"/>
        <v>0</v>
      </c>
      <c r="R31" s="38">
        <f t="shared" si="6"/>
        <v>450</v>
      </c>
      <c r="S31" s="38">
        <f t="shared" si="7"/>
        <v>0</v>
      </c>
      <c r="T31" s="34">
        <f t="shared" si="8"/>
        <v>450</v>
      </c>
      <c r="U31" s="41"/>
      <c r="W31" s="94" t="s">
        <v>85</v>
      </c>
    </row>
    <row r="32" spans="2:23" s="31" customFormat="1" x14ac:dyDescent="0.25">
      <c r="B32" s="4" t="s">
        <v>7</v>
      </c>
      <c r="C32" s="20">
        <v>450</v>
      </c>
      <c r="D32" s="21">
        <v>600</v>
      </c>
      <c r="E32" s="22">
        <v>700</v>
      </c>
      <c r="F32" s="22">
        <v>800</v>
      </c>
      <c r="G32" s="22">
        <v>1100</v>
      </c>
      <c r="H32" s="95">
        <v>11</v>
      </c>
      <c r="I32" s="74" t="s">
        <v>90</v>
      </c>
      <c r="K32" s="38">
        <f t="shared" si="0"/>
        <v>0</v>
      </c>
      <c r="L32" s="38">
        <f t="shared" si="1"/>
        <v>0</v>
      </c>
      <c r="M32" s="38">
        <f t="shared" si="2"/>
        <v>0</v>
      </c>
      <c r="N32" s="38">
        <f t="shared" si="3"/>
        <v>0</v>
      </c>
      <c r="O32" s="38">
        <f>IF(Q32&lt;0.1,0,
IF(Q32&lt;6,$C$38,
IF(Q32&lt;21,$D$38,
IF(Q32&lt;41,$E$38,
IF(Q32&lt;61,$F$38,
IF(Q32&lt;=100,$G$38,$H$38)
)))))</f>
        <v>0</v>
      </c>
      <c r="P32" s="38">
        <f t="shared" si="4"/>
        <v>0</v>
      </c>
      <c r="Q32" s="38">
        <f t="shared" si="5"/>
        <v>0</v>
      </c>
      <c r="R32" s="38">
        <f t="shared" si="6"/>
        <v>450</v>
      </c>
      <c r="S32" s="38">
        <f t="shared" si="7"/>
        <v>0</v>
      </c>
      <c r="T32" s="34">
        <f t="shared" si="8"/>
        <v>450</v>
      </c>
      <c r="U32" s="41"/>
      <c r="W32" s="94" t="s">
        <v>85</v>
      </c>
    </row>
    <row r="33" spans="2:23" s="31" customFormat="1" x14ac:dyDescent="0.25">
      <c r="B33" s="4" t="s">
        <v>8</v>
      </c>
      <c r="C33" s="20">
        <v>450</v>
      </c>
      <c r="D33" s="21">
        <v>600</v>
      </c>
      <c r="E33" s="22">
        <v>700</v>
      </c>
      <c r="F33" s="22">
        <v>800</v>
      </c>
      <c r="G33" s="22">
        <v>1200</v>
      </c>
      <c r="H33" s="95">
        <v>14</v>
      </c>
      <c r="I33" s="74" t="s">
        <v>90</v>
      </c>
      <c r="K33" s="38">
        <f t="shared" si="0"/>
        <v>0</v>
      </c>
      <c r="L33" s="38">
        <f t="shared" si="1"/>
        <v>0</v>
      </c>
      <c r="M33" s="38">
        <f t="shared" si="2"/>
        <v>0</v>
      </c>
      <c r="N33" s="38">
        <f t="shared" si="3"/>
        <v>0</v>
      </c>
      <c r="O33" s="38">
        <f>IF(Q33&lt;0.1,0,
IF(Q33&lt;6,$C$38,
IF(Q33&lt;21,$D$38,
IF(Q33&lt;41,$E$38,
IF(Q33&lt;61,$F$38,
IF(Q33&lt;=100,$G$38,$H$38)
)))))</f>
        <v>0</v>
      </c>
      <c r="P33" s="38">
        <f t="shared" si="4"/>
        <v>0</v>
      </c>
      <c r="Q33" s="38">
        <f t="shared" si="5"/>
        <v>0</v>
      </c>
      <c r="R33" s="38">
        <f t="shared" si="6"/>
        <v>450</v>
      </c>
      <c r="S33" s="38">
        <f t="shared" si="7"/>
        <v>0</v>
      </c>
      <c r="T33" s="34">
        <f t="shared" si="8"/>
        <v>450</v>
      </c>
      <c r="U33" s="41"/>
      <c r="W33" s="94" t="s">
        <v>85</v>
      </c>
    </row>
    <row r="34" spans="2:23" s="31" customFormat="1" ht="15.75" thickBot="1" x14ac:dyDescent="0.3">
      <c r="B34" s="76" t="s">
        <v>84</v>
      </c>
      <c r="C34" s="77">
        <v>850</v>
      </c>
      <c r="D34" s="78">
        <v>1000</v>
      </c>
      <c r="E34" s="79">
        <v>1100</v>
      </c>
      <c r="F34" s="79">
        <v>1200</v>
      </c>
      <c r="G34" s="79">
        <v>1600</v>
      </c>
      <c r="H34" s="108">
        <v>18</v>
      </c>
      <c r="I34" s="81" t="s">
        <v>90</v>
      </c>
      <c r="K34" s="38">
        <f t="shared" si="0"/>
        <v>0</v>
      </c>
      <c r="L34" s="38">
        <f t="shared" si="1"/>
        <v>0</v>
      </c>
      <c r="M34" s="38">
        <f t="shared" si="2"/>
        <v>0</v>
      </c>
      <c r="N34" s="38">
        <f t="shared" si="3"/>
        <v>0</v>
      </c>
      <c r="O34" s="38">
        <f>IF(Q34&lt;0.1,0,
IF(Q34&lt;6,$C$38,
IF(Q34&lt;21,$D$38,
IF(Q34&lt;41,$E$38,
IF(Q34&lt;61,$F$38,
IF(Q34&lt;=100,$G$38,$H$38)
)))))</f>
        <v>0</v>
      </c>
      <c r="P34" s="38">
        <f t="shared" ref="P34" si="9">N34*$L$10</f>
        <v>0</v>
      </c>
      <c r="Q34" s="38">
        <f t="shared" ref="Q34" si="10">MAX(K34,M34,P34)</f>
        <v>0</v>
      </c>
      <c r="R34" s="38">
        <f t="shared" ref="R34" si="11">IF(Q34&lt;6,C34,
IF(Q34&lt;21,D34,
IF(Q34&lt;41,E34,
IF(Q34&lt;61,F34,
IF(Q34&lt;=100,G34,Q34*H34)
))))</f>
        <v>850</v>
      </c>
      <c r="S34" s="38">
        <f t="shared" si="7"/>
        <v>0</v>
      </c>
      <c r="T34" s="34">
        <f t="shared" ref="T34" si="12">R34+S34</f>
        <v>850</v>
      </c>
      <c r="U34" s="41"/>
      <c r="W34" s="91" t="s">
        <v>85</v>
      </c>
    </row>
    <row r="35" spans="2:23" s="31" customFormat="1" ht="15.75" thickBot="1" x14ac:dyDescent="0.3">
      <c r="B35" s="109" t="s">
        <v>86</v>
      </c>
      <c r="C35" s="110">
        <v>450</v>
      </c>
      <c r="D35" s="111">
        <v>600</v>
      </c>
      <c r="E35" s="112">
        <v>700</v>
      </c>
      <c r="F35" s="112">
        <v>800</v>
      </c>
      <c r="G35" s="112">
        <v>1200</v>
      </c>
      <c r="H35" s="113">
        <v>14</v>
      </c>
      <c r="I35" s="114" t="s">
        <v>31</v>
      </c>
      <c r="K35" s="38">
        <f t="shared" si="0"/>
        <v>0</v>
      </c>
      <c r="L35" s="38">
        <f t="shared" si="1"/>
        <v>0</v>
      </c>
      <c r="M35" s="38">
        <f t="shared" si="2"/>
        <v>0</v>
      </c>
      <c r="N35" s="38">
        <f t="shared" si="3"/>
        <v>0</v>
      </c>
      <c r="O35" s="38">
        <f t="shared" ref="O35" si="13">IF(Q35&lt;0.1,0,
IF(Q35&lt;6,$C$38,
IF(Q35&lt;21,$D$38,
IF(Q35&lt;41,$E$38,
IF(Q35&lt;61,$F$38,
IF(Q35&lt;=100,$G$38,$H$38)
)))))</f>
        <v>0</v>
      </c>
      <c r="P35" s="38">
        <f t="shared" ref="P35" si="14">N35*$L$10</f>
        <v>0</v>
      </c>
      <c r="Q35" s="38">
        <f t="shared" ref="Q35" si="15">MAX(K35,M35,P35)</f>
        <v>0</v>
      </c>
      <c r="R35" s="38">
        <f t="shared" ref="R35" si="16">IF(Q35&lt;6,C35,
IF(Q35&lt;21,D35,
IF(Q35&lt;41,E35,
IF(Q35&lt;61,F35,
IF(Q35&lt;=100,G35,Q35*H35)
))))</f>
        <v>450</v>
      </c>
      <c r="S35" s="38">
        <f t="shared" si="7"/>
        <v>0</v>
      </c>
      <c r="T35" s="34">
        <f t="shared" ref="T35" si="17">R35+S35</f>
        <v>450</v>
      </c>
      <c r="U35" s="41"/>
      <c r="W35" s="91" t="s">
        <v>87</v>
      </c>
    </row>
    <row r="36" spans="2:23" s="46" customFormat="1" x14ac:dyDescent="0.25">
      <c r="B36" s="2"/>
      <c r="C36" s="42"/>
      <c r="D36" s="42"/>
      <c r="E36" s="43"/>
      <c r="F36" s="43"/>
      <c r="G36" s="43"/>
      <c r="H36" s="44"/>
      <c r="I36" s="45"/>
      <c r="K36" s="47"/>
      <c r="L36" s="47"/>
      <c r="M36" s="47"/>
      <c r="N36" s="47"/>
      <c r="O36" s="47"/>
      <c r="P36" s="47"/>
      <c r="Q36" s="47"/>
      <c r="R36" s="47"/>
      <c r="S36" s="47"/>
    </row>
    <row r="37" spans="2:23" s="31" customFormat="1" ht="44.25" customHeight="1" x14ac:dyDescent="0.25">
      <c r="B37" s="75" t="s">
        <v>28</v>
      </c>
      <c r="C37" s="40" t="s">
        <v>82</v>
      </c>
      <c r="D37" s="40" t="s">
        <v>78</v>
      </c>
      <c r="E37" s="40" t="s">
        <v>77</v>
      </c>
      <c r="F37" s="40" t="s">
        <v>79</v>
      </c>
      <c r="G37" s="40" t="s">
        <v>80</v>
      </c>
      <c r="H37" s="40" t="s">
        <v>83</v>
      </c>
      <c r="I37" s="32"/>
      <c r="K37" s="33"/>
      <c r="L37" s="33"/>
      <c r="M37" s="33"/>
      <c r="N37" s="33"/>
      <c r="O37" s="33"/>
      <c r="P37" s="33"/>
      <c r="Q37" s="33"/>
      <c r="R37" s="33"/>
      <c r="S37" s="33"/>
    </row>
    <row r="38" spans="2:23" s="31" customFormat="1" ht="45" x14ac:dyDescent="0.25">
      <c r="B38" s="1" t="s">
        <v>53</v>
      </c>
      <c r="C38" s="48">
        <v>400</v>
      </c>
      <c r="D38" s="48">
        <v>600</v>
      </c>
      <c r="E38" s="49">
        <v>700</v>
      </c>
      <c r="F38" s="49">
        <v>750</v>
      </c>
      <c r="G38" s="49">
        <v>750</v>
      </c>
      <c r="H38" s="50">
        <v>950</v>
      </c>
      <c r="I38" s="32"/>
      <c r="K38" s="33"/>
      <c r="L38" s="33"/>
      <c r="M38" s="33"/>
      <c r="N38" s="33"/>
      <c r="O38" s="33"/>
      <c r="P38" s="33"/>
      <c r="Q38" s="33"/>
      <c r="R38" s="33"/>
      <c r="S38" s="33"/>
    </row>
    <row r="39" spans="2:23" s="31" customFormat="1" x14ac:dyDescent="0.25">
      <c r="B39" s="2"/>
      <c r="C39" s="51"/>
      <c r="D39" s="51"/>
      <c r="E39" s="52"/>
      <c r="F39" s="52"/>
      <c r="G39" s="52"/>
      <c r="H39" s="53"/>
      <c r="I39" s="32"/>
      <c r="K39" s="33"/>
      <c r="L39" s="33"/>
      <c r="M39" s="33"/>
      <c r="N39" s="33"/>
      <c r="O39" s="33"/>
      <c r="P39" s="33"/>
      <c r="Q39" s="33"/>
      <c r="R39" s="33"/>
      <c r="S39" s="33"/>
    </row>
    <row r="40" spans="2:23" s="31" customFormat="1" x14ac:dyDescent="0.25">
      <c r="B40" s="28" t="s">
        <v>54</v>
      </c>
      <c r="C40" s="51"/>
      <c r="D40" s="51"/>
      <c r="E40" s="52"/>
      <c r="F40" s="52"/>
      <c r="G40" s="52"/>
      <c r="H40" s="53"/>
      <c r="I40" s="32"/>
      <c r="K40" s="33"/>
      <c r="L40" s="33"/>
      <c r="M40" s="33"/>
      <c r="N40" s="33"/>
      <c r="O40" s="33"/>
      <c r="P40" s="33"/>
      <c r="Q40" s="33"/>
      <c r="R40" s="33"/>
      <c r="S40" s="33"/>
    </row>
    <row r="41" spans="2:23" s="31" customFormat="1" ht="15" customHeight="1" x14ac:dyDescent="0.25">
      <c r="B41" s="104" t="s">
        <v>15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33"/>
      <c r="R41" s="33"/>
      <c r="S41" s="33"/>
    </row>
    <row r="42" spans="2:23" s="31" customFormat="1" ht="15" customHeight="1" x14ac:dyDescent="0.25">
      <c r="B42" s="104" t="s">
        <v>35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33"/>
      <c r="R42" s="33"/>
      <c r="S42" s="33"/>
    </row>
    <row r="43" spans="2:23" s="31" customFormat="1" ht="32.25" customHeight="1" x14ac:dyDescent="0.25">
      <c r="B43" s="104" t="s">
        <v>63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33"/>
      <c r="R43" s="33"/>
      <c r="S43" s="33"/>
    </row>
    <row r="44" spans="2:23" s="31" customFormat="1" ht="30" customHeight="1" x14ac:dyDescent="0.25">
      <c r="B44" s="104" t="s">
        <v>71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33"/>
      <c r="R44" s="33"/>
      <c r="S44" s="33"/>
    </row>
    <row r="45" spans="2:23" s="31" customFormat="1" ht="29.25" customHeight="1" x14ac:dyDescent="0.25">
      <c r="B45" s="104" t="s">
        <v>64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33"/>
      <c r="R45" s="33"/>
      <c r="S45" s="33"/>
    </row>
    <row r="46" spans="2:23" s="31" customFormat="1" ht="49.5" customHeight="1" x14ac:dyDescent="0.25">
      <c r="B46" s="104" t="s">
        <v>76</v>
      </c>
      <c r="C46" s="104"/>
      <c r="D46" s="104"/>
      <c r="E46" s="104"/>
      <c r="F46" s="104"/>
      <c r="G46" s="104"/>
      <c r="H46" s="104"/>
      <c r="I46" s="104"/>
      <c r="J46" s="64"/>
      <c r="K46" s="64"/>
      <c r="L46" s="64"/>
      <c r="M46" s="64"/>
      <c r="N46" s="64"/>
      <c r="O46" s="64"/>
      <c r="P46" s="64"/>
      <c r="Q46" s="33"/>
      <c r="R46" s="33"/>
      <c r="S46" s="33"/>
    </row>
    <row r="47" spans="2:23" s="31" customFormat="1" ht="45.75" customHeight="1" x14ac:dyDescent="0.25">
      <c r="B47" s="104" t="s">
        <v>36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33"/>
      <c r="R47" s="33"/>
      <c r="S47" s="33"/>
    </row>
    <row r="48" spans="2:23" s="31" customFormat="1" ht="29.25" customHeight="1" x14ac:dyDescent="0.25">
      <c r="B48" s="104" t="s">
        <v>33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33"/>
      <c r="R48" s="33"/>
      <c r="S48" s="33"/>
    </row>
    <row r="49" spans="2:19" s="31" customFormat="1" ht="20.25" customHeight="1" x14ac:dyDescent="0.25">
      <c r="B49" s="104" t="s">
        <v>32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33"/>
      <c r="R49" s="33"/>
      <c r="S49" s="33"/>
    </row>
    <row r="50" spans="2:19" s="31" customFormat="1" ht="15" customHeight="1" x14ac:dyDescent="0.25">
      <c r="B50" s="104" t="s">
        <v>25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33"/>
      <c r="R50" s="33"/>
      <c r="S50" s="33"/>
    </row>
    <row r="51" spans="2:19" s="31" customFormat="1" ht="18.75" customHeight="1" x14ac:dyDescent="0.25">
      <c r="B51" s="104" t="s">
        <v>34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33"/>
      <c r="R51" s="33"/>
      <c r="S51" s="33"/>
    </row>
    <row r="52" spans="2:19" s="31" customFormat="1" ht="30.75" customHeight="1" x14ac:dyDescent="0.25">
      <c r="B52" s="104" t="s">
        <v>73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33"/>
      <c r="R52" s="33"/>
      <c r="S52" s="33"/>
    </row>
    <row r="53" spans="2:19" s="31" customFormat="1" ht="15" customHeight="1" x14ac:dyDescent="0.25">
      <c r="B53" s="104" t="s">
        <v>74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33"/>
      <c r="R53" s="33"/>
      <c r="S53" s="33"/>
    </row>
    <row r="54" spans="2:19" s="31" customFormat="1" ht="15" customHeight="1" x14ac:dyDescent="0.25">
      <c r="B54" s="104" t="s">
        <v>14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33"/>
      <c r="R54" s="33"/>
      <c r="S54" s="33"/>
    </row>
    <row r="56" spans="2:19" s="31" customFormat="1" x14ac:dyDescent="0.25">
      <c r="I56" s="32"/>
      <c r="K56" s="33"/>
      <c r="L56" s="33"/>
      <c r="M56" s="33"/>
      <c r="N56" s="33"/>
      <c r="O56" s="33"/>
      <c r="P56" s="33"/>
      <c r="Q56" s="33"/>
      <c r="R56" s="33"/>
      <c r="S56" s="33"/>
    </row>
    <row r="57" spans="2:19" s="31" customFormat="1" x14ac:dyDescent="0.25">
      <c r="I57" s="32"/>
      <c r="K57" s="33"/>
      <c r="L57" s="33"/>
      <c r="M57" s="33"/>
      <c r="N57" s="33"/>
      <c r="O57" s="33"/>
      <c r="P57" s="33"/>
      <c r="Q57" s="33"/>
      <c r="R57" s="33"/>
      <c r="S57" s="33"/>
    </row>
  </sheetData>
  <sheetProtection algorithmName="SHA-512" hashValue="yx+PiScwaxeN/9Yc5eonnrxNwmj27hn7XIAgvIbkV7Y9n1Wt1E5sclRCxQefPEFSUzmUlM/ILjdv7WMHT61+Zw==" saltValue="m2HIQWhtAqSZaeBSeVjm1g==" spinCount="100000" sheet="1" objects="1" scenarios="1"/>
  <mergeCells count="21">
    <mergeCell ref="K7:L7"/>
    <mergeCell ref="B5:C5"/>
    <mergeCell ref="B6:C6"/>
    <mergeCell ref="B7:C7"/>
    <mergeCell ref="B1:H1"/>
    <mergeCell ref="K5:L5"/>
    <mergeCell ref="K6:L6"/>
    <mergeCell ref="B53:P53"/>
    <mergeCell ref="B54:P54"/>
    <mergeCell ref="B42:P42"/>
    <mergeCell ref="B48:P48"/>
    <mergeCell ref="B47:P47"/>
    <mergeCell ref="B50:P50"/>
    <mergeCell ref="B46:I46"/>
    <mergeCell ref="B41:P41"/>
    <mergeCell ref="B49:P49"/>
    <mergeCell ref="B51:P51"/>
    <mergeCell ref="B52:P52"/>
    <mergeCell ref="B43:P43"/>
    <mergeCell ref="B44:P44"/>
    <mergeCell ref="B45:P45"/>
  </mergeCells>
  <dataValidations count="3">
    <dataValidation type="list" allowBlank="1" showInputMessage="1" showErrorMessage="1" sqref="B3">
      <formula1>города</formula1>
    </dataValidation>
    <dataValidation type="list" allowBlank="1" showInputMessage="1" showErrorMessage="1" sqref="E3">
      <formula1>ответ</formula1>
    </dataValidation>
    <dataValidation type="list" allowBlank="1" showInputMessage="1" showErrorMessage="1" sqref="G3:H3">
      <formula1>владивосток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K8" sqref="K8"/>
    </sheetView>
  </sheetViews>
  <sheetFormatPr defaultRowHeight="15" x14ac:dyDescent="0.25"/>
  <cols>
    <col min="1" max="1" width="27" customWidth="1"/>
    <col min="5" max="5" width="14.7109375" customWidth="1"/>
  </cols>
  <sheetData>
    <row r="1" spans="1:5" x14ac:dyDescent="0.25">
      <c r="A1" t="s">
        <v>37</v>
      </c>
      <c r="C1" t="s">
        <v>41</v>
      </c>
      <c r="E1" t="s">
        <v>59</v>
      </c>
    </row>
    <row r="2" spans="1:5" x14ac:dyDescent="0.25">
      <c r="A2" s="97" t="s">
        <v>50</v>
      </c>
      <c r="C2" t="s">
        <v>12</v>
      </c>
      <c r="E2" t="s">
        <v>57</v>
      </c>
    </row>
    <row r="3" spans="1:5" x14ac:dyDescent="0.25">
      <c r="A3" s="98" t="s">
        <v>19</v>
      </c>
      <c r="C3" t="s">
        <v>13</v>
      </c>
      <c r="E3" t="s">
        <v>58</v>
      </c>
    </row>
    <row r="4" spans="1:5" x14ac:dyDescent="0.25">
      <c r="A4" s="98" t="s">
        <v>9</v>
      </c>
    </row>
    <row r="5" spans="1:5" x14ac:dyDescent="0.25">
      <c r="A5" s="98" t="s">
        <v>20</v>
      </c>
    </row>
    <row r="6" spans="1:5" x14ac:dyDescent="0.25">
      <c r="A6" s="98" t="s">
        <v>21</v>
      </c>
    </row>
    <row r="7" spans="1:5" x14ac:dyDescent="0.25">
      <c r="A7" s="98" t="s">
        <v>22</v>
      </c>
    </row>
    <row r="8" spans="1:5" x14ac:dyDescent="0.25">
      <c r="A8" s="98" t="s">
        <v>17</v>
      </c>
    </row>
    <row r="9" spans="1:5" x14ac:dyDescent="0.25">
      <c r="A9" s="98" t="s">
        <v>23</v>
      </c>
    </row>
    <row r="10" spans="1:5" x14ac:dyDescent="0.25">
      <c r="A10" s="98" t="s">
        <v>11</v>
      </c>
    </row>
    <row r="11" spans="1:5" x14ac:dyDescent="0.25">
      <c r="A11" s="98" t="s">
        <v>8</v>
      </c>
    </row>
    <row r="12" spans="1:5" x14ac:dyDescent="0.25">
      <c r="A12" s="98" t="s">
        <v>10</v>
      </c>
    </row>
    <row r="13" spans="1:5" x14ac:dyDescent="0.25">
      <c r="A13" s="98" t="s">
        <v>6</v>
      </c>
    </row>
    <row r="14" spans="1:5" x14ac:dyDescent="0.25">
      <c r="A14" s="98" t="s">
        <v>7</v>
      </c>
    </row>
    <row r="15" spans="1:5" x14ac:dyDescent="0.25">
      <c r="A15" s="99" t="s">
        <v>84</v>
      </c>
    </row>
    <row r="16" spans="1:5" x14ac:dyDescent="0.25">
      <c r="A16" s="98" t="s">
        <v>16</v>
      </c>
    </row>
    <row r="17" spans="1:1" x14ac:dyDescent="0.25">
      <c r="A17" s="98" t="s">
        <v>2</v>
      </c>
    </row>
    <row r="18" spans="1:1" x14ac:dyDescent="0.25">
      <c r="A18" s="98" t="s">
        <v>1</v>
      </c>
    </row>
    <row r="19" spans="1:1" x14ac:dyDescent="0.25">
      <c r="A19" s="99" t="s">
        <v>3</v>
      </c>
    </row>
    <row r="20" spans="1:1" x14ac:dyDescent="0.25">
      <c r="A20" s="98" t="s">
        <v>86</v>
      </c>
    </row>
    <row r="21" spans="1:1" x14ac:dyDescent="0.25">
      <c r="A21" s="100" t="s">
        <v>5</v>
      </c>
    </row>
    <row r="22" spans="1:1" x14ac:dyDescent="0.25">
      <c r="A22" s="98" t="s">
        <v>0</v>
      </c>
    </row>
    <row r="23" spans="1:1" x14ac:dyDescent="0.25">
      <c r="A23" s="98" t="s">
        <v>24</v>
      </c>
    </row>
    <row r="24" spans="1:1" x14ac:dyDescent="0.25">
      <c r="A24" s="98" t="s">
        <v>4</v>
      </c>
    </row>
    <row r="25" spans="1:1" x14ac:dyDescent="0.25">
      <c r="A25" s="99" t="s">
        <v>18</v>
      </c>
    </row>
    <row r="26" spans="1:1" x14ac:dyDescent="0.25">
      <c r="A26" s="98"/>
    </row>
    <row r="27" spans="1:1" x14ac:dyDescent="0.25">
      <c r="A27" s="98"/>
    </row>
  </sheetData>
  <sheetProtection algorithmName="SHA-512" hashValue="+g3DtfZJkGFOZSWHAZKOZckV2uVpsnVLhZ4cPtTdalrpRfIAbEXVjMkr1G8xEizylrFhKvOUQtf1jviyATmJVw==" saltValue="3Tj9KLQJrEY+lGFbLVoS1A==" spinCount="100000" sheet="1" objects="1" scenarios="1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Калькулятор и тарификация</vt:lpstr>
      <vt:lpstr>Лист3</vt:lpstr>
      <vt:lpstr>владивосток</vt:lpstr>
      <vt:lpstr>города</vt:lpstr>
      <vt:lpstr>ответ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2025-04-04T03:23:26Z</dcterms:modified>
</cp:coreProperties>
</file>